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(M) PAT-Shared\Legal\Delinquent_Lists\2023-February\"/>
    </mc:Choice>
  </mc:AlternateContent>
  <xr:revisionPtr revIDLastSave="0" documentId="13_ncr:1_{0A93F7DC-D1C3-4DF0-B66D-1B0AE7DDBF3D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V_TAX_2023013107581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</calcChain>
</file>

<file path=xl/sharedStrings.xml><?xml version="1.0" encoding="utf-8"?>
<sst xmlns="http://schemas.openxmlformats.org/spreadsheetml/2006/main" count="1905" uniqueCount="948">
  <si>
    <t>LEGAL</t>
  </si>
  <si>
    <t>LOT 106 OVERLAND HILLS</t>
  </si>
  <si>
    <t>LOT 183 LA VISTA REPLAT</t>
  </si>
  <si>
    <t>LOT 12 MEADOW TERRACE</t>
  </si>
  <si>
    <t>LOT 33 WEST PLAINS</t>
  </si>
  <si>
    <t>LOT 17 BLOCK 2 WESTMONT</t>
  </si>
  <si>
    <t>LOTS 1B &amp; 2B BLOCK 1 SOUTH GRETNA</t>
  </si>
  <si>
    <t>LOT 3 REPLAT OF BLOCK 2 LANGDON BROTHERS FIFTH ADDITION</t>
  </si>
  <si>
    <t>LOT 6 BLOCK 6 SOUTH GRETNA</t>
  </si>
  <si>
    <t>LOT 112 LA VISTA REPLAT</t>
  </si>
  <si>
    <t>LOTS 1B1 &amp; 1B2B LA VISTA REPLAT</t>
  </si>
  <si>
    <t>LOT 1B2A LA VISTA REPLAT</t>
  </si>
  <si>
    <t>LOT 41 LA VISTA REPLAT</t>
  </si>
  <si>
    <t>LOT 52 LA VISTA REPLAT</t>
  </si>
  <si>
    <t>N 100' TAX LOT D1A1 36-14-10 (.17 AC)</t>
  </si>
  <si>
    <t>LOT 29 BLOCK 10 WESTMONT (2ND PLATTING)</t>
  </si>
  <si>
    <t>LOT 3 BLOCK 11 WESTMONT (2ND PLATTING)</t>
  </si>
  <si>
    <t>LOT 2 CROWN POINT SECOND ADDITION</t>
  </si>
  <si>
    <t>LOT 3 CROWN POINT SECOND ADDITION</t>
  </si>
  <si>
    <t>LOT 214 LA VISTA REPLAT</t>
  </si>
  <si>
    <t>LOT 18 FAIR ACRES ADDITION</t>
  </si>
  <si>
    <t>LOT 245 LA VISTA REPLAT</t>
  </si>
  <si>
    <t>LOT 26 FAIR ACRES ADDITION</t>
  </si>
  <si>
    <t>LOT 232 LA VISTA REPLAT</t>
  </si>
  <si>
    <t>LOT 8 THE MEADOWS REPLAT</t>
  </si>
  <si>
    <t>LOT 3 GRANVILLE EAST</t>
  </si>
  <si>
    <t>LOT 11 GRANVILLE EAST</t>
  </si>
  <si>
    <t>LOT 256 LA VISTA REPLAT</t>
  </si>
  <si>
    <t>LOT 284 LA VISTA REPLAT</t>
  </si>
  <si>
    <t>LOT 4 BLOCK 16 SPRINGFIELD</t>
  </si>
  <si>
    <t>LOT 4 ARMOURDALE</t>
  </si>
  <si>
    <t>LOT 6 COUNTRY ESTATES</t>
  </si>
  <si>
    <t>E33' LOT 6 BLOCK 1 SPRINGFIELD</t>
  </si>
  <si>
    <t>LOT 99 BLUE RIDGE</t>
  </si>
  <si>
    <t>LOT 167 CHANDLER ACRES</t>
  </si>
  <si>
    <t>W1/2 LOT 5 &amp; ALL LOTS 6 &amp; 7 &amp; E30' LOT 8 BLOCK 5 GOOD LUCK ADDITION</t>
  </si>
  <si>
    <t>LOT 23 CHANDLER ACRES &amp; PT TAX LOT F ADJ ON S</t>
  </si>
  <si>
    <t>LOT 58 CHANDLER HILLS</t>
  </si>
  <si>
    <t>LOT 123 CHANDLER HILLS</t>
  </si>
  <si>
    <t>LOT 15B DODGE PARK</t>
  </si>
  <si>
    <t>LOT 83 CITTA'S 1ST ADDITION</t>
  </si>
  <si>
    <t>LOTS 12-14 DOUGLAS SUB. DIV. OF BLK 2 MARTINDALE</t>
  </si>
  <si>
    <t>LOTS 18-21 DOUGLAS SUB. DIV. OF BLK 2 MARTINDALE</t>
  </si>
  <si>
    <t>LOTS 13A &amp; 13C GILMORE HEIGHTS</t>
  </si>
  <si>
    <t>LOT 34 PAWNEE HILLS</t>
  </si>
  <si>
    <t>LOT 76 PAWNEE HILLS (1.21 AC)</t>
  </si>
  <si>
    <t>LOT 51 CITTA'S 1ST ADDITION</t>
  </si>
  <si>
    <t>LOT 8 &amp; E 15' LOT 9 BLOCK 1 GOOD LUCK ADDITION</t>
  </si>
  <si>
    <t>LOTS 24 &amp; 25 BLOCK 1 GOOD LUCK ADDITION</t>
  </si>
  <si>
    <t>LOT 32 SOUTHERN VALLEY ADDITION</t>
  </si>
  <si>
    <t>LOTS 12 &amp; 13 &amp; W 11' OF LOT 14 BLOCK 6 SPRINGFIELD</t>
  </si>
  <si>
    <t>LOT 23B &amp; N 75' LOT 24 BOSANEK'S ORCHARD HEIGHTS</t>
  </si>
  <si>
    <t>S 50' LOT 24 &amp; N 50' LOT 25 BOSANEK'S ORCHARD HEIGHTS</t>
  </si>
  <si>
    <t>LOT 85 CASCIO'S SUBDIVISION III</t>
  </si>
  <si>
    <t>LOT 78 THE TOWN</t>
  </si>
  <si>
    <t>TAX LOT 5A 36-14-13 (0.68 AC)</t>
  </si>
  <si>
    <t>E 130 FT OF LOT 1A EXC S 15 FT ROAD BLAHAS SUB</t>
  </si>
  <si>
    <t>LOT 45 FONTENELLE HILLS II</t>
  </si>
  <si>
    <t>LOTS 5A &amp; 6A BLOCK 19 SPEARMAN'S FIRST ADDITION TO SPRINGFIELD</t>
  </si>
  <si>
    <t>LOT 4 BLOCK 10 SPEARMAN'S FIRST ADDITION TO SPRINGFIELD</t>
  </si>
  <si>
    <t>LOT 15D GRAND SQUARE ADDITION (.32 AC)</t>
  </si>
  <si>
    <t>TAX LOTS 1 &amp; 7 10-13-12 (1.90 AC)</t>
  </si>
  <si>
    <t>SW1/4 SW1/4 13-13-12 (37.27 AC)</t>
  </si>
  <si>
    <t>GOV LOT 1 8-13-10 (5.58 AC) (7 UNITS)</t>
  </si>
  <si>
    <t>LOT 5A DEE'S ADDITION TO SOUTH OMAHA</t>
  </si>
  <si>
    <t>LOT 5 OLSON'S SUBDIVISION</t>
  </si>
  <si>
    <t>LOT 41 GREEN ACRES ADDITION</t>
  </si>
  <si>
    <t>LOT 137 GREEN ACRES ADDITION</t>
  </si>
  <si>
    <t>LOT 6B PLEASANT HILL OR MARTIN'S SUBDIVISION</t>
  </si>
  <si>
    <t>LOT 3 AVERY HEIGHTS</t>
  </si>
  <si>
    <t>LOT 14 BLOCK 2 BELLAIRE ADDITION B</t>
  </si>
  <si>
    <t>LOT 27 BLOCK 6 BELLAIRE ADDITION B</t>
  </si>
  <si>
    <t>LOT 91 BIRCHCREST</t>
  </si>
  <si>
    <t>LOTS 7, 11, 12 &amp; 13 GLOEB'S ADDITION</t>
  </si>
  <si>
    <t>LOT 26 FARBER ADDITION</t>
  </si>
  <si>
    <t>LOT 72 FARBER ADDITION</t>
  </si>
  <si>
    <t>LOTS 12B &amp; 13C S OF DRAIN DITCH BUTTERFIELDS SUBDIVISION (8.67 AC)</t>
  </si>
  <si>
    <t>LOT 171 HAWAIIAN VILLAGE (2.02 AC)</t>
  </si>
  <si>
    <t>LOT 31 MISSION HEIGHTS ADDITION 'B'</t>
  </si>
  <si>
    <t>LOT 47 &amp; N 12' LOT 48 MISSION HEIGHTS ADDITION 'B'</t>
  </si>
  <si>
    <t>LOT 28 LAWRE ADDITION #3</t>
  </si>
  <si>
    <t>LOT 20 TERRACE HEIGHTS ADDITION</t>
  </si>
  <si>
    <t>LOT 46 TWIN RIDGE II</t>
  </si>
  <si>
    <t>LOT 20 &amp; S 6 FT LOT 21 REPLAT OF HILLSIDE FOREST SUBDIVISION</t>
  </si>
  <si>
    <t>LOT 36 REPLAT OF HILLSIDE FOREST SUBDIVISION</t>
  </si>
  <si>
    <t>LOT 3 MARTINVIEW</t>
  </si>
  <si>
    <t>LOT 214 MISSION GARDENS</t>
  </si>
  <si>
    <t>LOT 220 MISSION GARDENS</t>
  </si>
  <si>
    <t>LOT 14 HILLTOP ACRES SUBDIVISION</t>
  </si>
  <si>
    <t>LOT 156 MISSION GARDENS</t>
  </si>
  <si>
    <t>LOT 164 MISSION GARDENS</t>
  </si>
  <si>
    <t>LOT 178 MISSION GARDENS</t>
  </si>
  <si>
    <t>LOT 221 TWIN RIDGE II</t>
  </si>
  <si>
    <t>LOT 57 MISSION GARDENS</t>
  </si>
  <si>
    <t>LOT 8 WILSON &amp; JOHNSON SECOND SUBDIVISION</t>
  </si>
  <si>
    <t>LOT 35 CRESTAIRE ADDITION</t>
  </si>
  <si>
    <t>TAX LOT 7B3A3 35-14-13 (0.35 AC)</t>
  </si>
  <si>
    <t>LOT 116 BIRCHCREST</t>
  </si>
  <si>
    <t>S 30 FT LOT 8 &amp; N 30 FT LOT 9 BLOCK 98 BELLEVUE</t>
  </si>
  <si>
    <t>LOT 88 NOB HILL</t>
  </si>
  <si>
    <t>LOT 51 NOB HILL</t>
  </si>
  <si>
    <t>LOT 10 LINDYVIEW NUMBER 2</t>
  </si>
  <si>
    <t>LOT 3D LINDS SUBDIVISION OF LOT 3 ESTES SUBDIVISION</t>
  </si>
  <si>
    <t>LOT 164 FONTENELLE</t>
  </si>
  <si>
    <t>LOTS 11 &amp; 12 BLOCK 202 BELLEVUE &amp; E 8 FT VAC ALLEY ADJ</t>
  </si>
  <si>
    <t>LOT 36 CARRIAGE HILL</t>
  </si>
  <si>
    <t>UNIT 29 GRAND VILLA OF LA VISTA CONDOMINIUM PROPERTY REGIME NO. 1</t>
  </si>
  <si>
    <t>LOT 77 QUAIL CREEK</t>
  </si>
  <si>
    <t>LOT 5B BLOCK 3 POTTER &amp; GEORGE COMPANY'S SUBDIVISION</t>
  </si>
  <si>
    <t>PT TAX LOT 4 N OF CO RD 28-13-13 (.27 AC)</t>
  </si>
  <si>
    <t>LOT 9 &amp; E 1/2 LOT 10 BLOCK 2 WELLINGTON HEIGHTS &amp; 1/2 VAC ALLEY ADJ</t>
  </si>
  <si>
    <t>LOTS 6-10 BLOCK 3 ZURCHER'S SUB-DIV.</t>
  </si>
  <si>
    <t>LOTS 4- 15 BLOCK 2 ZURCHER'S SUB-DIV.</t>
  </si>
  <si>
    <t>LOTS 4-10 BLOCK 1 ZURCHER'S SUB-DIV.</t>
  </si>
  <si>
    <t>LOTS 7FC1 &amp; PT ABANDON INTERURBAN ROW LOTS 7 &amp; 6 EXC 6C ESTES SUBDIVISION (1.80 AC)</t>
  </si>
  <si>
    <t>LOTS 8 &amp; 9 BLOCK 3 &amp; N 1/2 VAC ALLEY ADJ ON SOUTH FIRST ADDITION TO RANDOLPH PLACE TO SOUTH OMAHA</t>
  </si>
  <si>
    <t>LOT 17 BLOCK 7 FIRST ADDITION TO RANDOLPH PLACE TO SOUTH OMAHA &amp; 1/2 VAC ALLEY ADJ</t>
  </si>
  <si>
    <t>LOT 24 &amp; E 1/2 LOT 23 BLOCK 4 RANDOLPH PLACE</t>
  </si>
  <si>
    <t>LOT 31 HIGHLAND ESTATES (1.13 AC)</t>
  </si>
  <si>
    <t>LOTS 17 &amp; 18 BLOCK 1 WELLINGTON HEIGHTS</t>
  </si>
  <si>
    <t>LOT 1 SVAGERA'S ADDITION &amp; VAC BONNIE AVE ADJ ON E</t>
  </si>
  <si>
    <t>E1/2 SW1/4 EXC RD &amp; EXC 1.96 AC TRT 28-14-12 (68.62  AC)</t>
  </si>
  <si>
    <t>LOT 113 NOB HILL</t>
  </si>
  <si>
    <t>LOT 144 NOB HILL</t>
  </si>
  <si>
    <t>LOT 7 ARENZ ADDITION</t>
  </si>
  <si>
    <t>LOT 15 RYBIN'S SUBDIVISION #2</t>
  </si>
  <si>
    <t>LOT 130 NOB HILL</t>
  </si>
  <si>
    <t>LOT 80 FAULKLAND HEIGHTS</t>
  </si>
  <si>
    <t>LOT 102 SOUTH WOODS</t>
  </si>
  <si>
    <t>LOT 24 SOUTH WOODS</t>
  </si>
  <si>
    <t>LOT 3A1 PLEASANT HILL OR MARTIN'S SUBDIVISION</t>
  </si>
  <si>
    <t>LOT 5C1 BLOCK 3 MARTINDALE</t>
  </si>
  <si>
    <t>LOT 374 SUN VALLEY</t>
  </si>
  <si>
    <t>LOT 30 PLEASANT RIDGE</t>
  </si>
  <si>
    <t>LOTS 409, 410B &amp; 411B TARA HEIGHTS</t>
  </si>
  <si>
    <t>LOT 46 SUN VALLEY PARK</t>
  </si>
  <si>
    <t>LOTS 15, 16 &amp; 17 DOUGLAS SUB. DIV. OF BLK 2 MARTINDALE</t>
  </si>
  <si>
    <t>LOT 26 BLOCK 2 RANDOLPH PLACE</t>
  </si>
  <si>
    <t>LOTS 16-19 BLOCK 1 FIRST ADDITION TO RANDOLPH PLACE TO SOUTH OMAHA</t>
  </si>
  <si>
    <t>LOT 124 SUN VALLEY</t>
  </si>
  <si>
    <t>LOT 228, EX E 26', SUN VALLEY</t>
  </si>
  <si>
    <t>LOT 229 SUN VALLEY</t>
  </si>
  <si>
    <t>LOT 212 GLENMORRIE</t>
  </si>
  <si>
    <t>LOT 9 BLOCK 13 HIGH MEADOWS</t>
  </si>
  <si>
    <t>LOT 43 MACLAD HEIGHTS</t>
  </si>
  <si>
    <t>N 1/3 LOT 4 BLOCK 17 PAPILLION</t>
  </si>
  <si>
    <t>W 70' LOT 1 &amp; PT LT 2 BLOCK 23 PAPILLION</t>
  </si>
  <si>
    <t>LOT 856 LA VISTA</t>
  </si>
  <si>
    <t>LOT 912 LA VISTA</t>
  </si>
  <si>
    <t>LOT 929 LA VISTA</t>
  </si>
  <si>
    <t>LOT 170 TARA HEIGHTS</t>
  </si>
  <si>
    <t>LOT 1114 LA VISTA</t>
  </si>
  <si>
    <t>LOT 1141 LA VISTA</t>
  </si>
  <si>
    <t>TAX LOT K EXC PT TAKEN FOR ROW 13-14-12 (4.46 AC)</t>
  </si>
  <si>
    <t>TAX LOT I 13-14-12 (1.04 AC)</t>
  </si>
  <si>
    <t>LOT 94 TARA HEIGHTS</t>
  </si>
  <si>
    <t>LOT 649 LA VISTA REPLAT</t>
  </si>
  <si>
    <t>LOT 205 TARA HEIGHTS</t>
  </si>
  <si>
    <t>E 1/2 LOTS 5 &amp; 6 BLOCK 6 BEADLES SUBDIVIISION</t>
  </si>
  <si>
    <t>LOT 22 BECKER'S 3RD ADDITION</t>
  </si>
  <si>
    <t>S 8' OF E 1/2 OF LOT 1 &amp; E 1/2 LOT 2 BLOCK 39 BEADLES SECOND ADDITION</t>
  </si>
  <si>
    <t>LOT 4 BLOCK 2 GROVES SUBURBAN HEIGHTS</t>
  </si>
  <si>
    <t>LOT 6 BLOCK 2 GROVES SUBURBAN HEIGHTS|</t>
  </si>
  <si>
    <t>LOT 3 BLOCK 6 GROVES SUBURBAN HEIGHTS</t>
  </si>
  <si>
    <t>LOTS 4A &amp; 5C2 BLOCK 14 PAPILLION</t>
  </si>
  <si>
    <t>LOT 135 GLENMORRIE</t>
  </si>
  <si>
    <t>LOT 143 GLENMORRIE</t>
  </si>
  <si>
    <t>LOT 157 SOUTHERN PARK ADDITION</t>
  </si>
  <si>
    <t>LOT 66 SOUTHERN PARK ADDITION</t>
  </si>
  <si>
    <t>LOT 91 SOUTHERN PARK ADDITION</t>
  </si>
  <si>
    <t>LOT 147, EX S 6', PARK HILLS III</t>
  </si>
  <si>
    <t>LOT 15 TARA HEIGHTS</t>
  </si>
  <si>
    <t>W 8' OF N 70' LOT 12 &amp; N 70' OF LOTS 13, 14 &amp; 15 BLOCK 7 GOOD LUCK ADDITION</t>
  </si>
  <si>
    <t>LOT 173 PARK HILLS III</t>
  </si>
  <si>
    <t>TAX LOT A2 14-14-13 (1.47 AC)</t>
  </si>
  <si>
    <t>LOT 7 BLOCK 1 SOUTHERN HILLS</t>
  </si>
  <si>
    <t>N 9 FT LOT 2 &amp; S 40 FT LOT 3 BLOCK 29 BELLEVUE &amp; W 8 FT VAC ALLEY</t>
  </si>
  <si>
    <t>N 5 FT LOT 2 &amp; ALL LOT 3 BLOCK 121 BELLEVUE</t>
  </si>
  <si>
    <t>LOT 5 BLOCK 55 BELLEVUE</t>
  </si>
  <si>
    <t>TAX LOTS A2 &amp; B OF G1B 14-14-13 (0.16 AC)</t>
  </si>
  <si>
    <t>LOT 157 OVERLAND HILLS</t>
  </si>
  <si>
    <t>TAX LOTS A5B &amp; A6B 21-14-13 (2.03 AC)</t>
  </si>
  <si>
    <t>SW1/4 SW1/4 25-14-12 (31.30 AC)</t>
  </si>
  <si>
    <t>TAX LOT 24 36-14-12 (26.83 AC)</t>
  </si>
  <si>
    <t>LOT 4 BLOCK 200 BELLEVUE &amp; W 8 FT VAC ALLEY ADJ</t>
  </si>
  <si>
    <t>E 5' LOT 2 &amp; ALL LOT 3 BLOCK 303 BELLEVUE</t>
  </si>
  <si>
    <t>E 19 FT OF W 33 FT VAC WARREN ST E OF LOTS 7 &amp; 8 BLOCK 53 BELLEVUE</t>
  </si>
  <si>
    <t>S 18' LOT 8 &amp; ALL LOT 9 BLOCK 362 BELLEVUE &amp; VAC STS ADJ</t>
  </si>
  <si>
    <t>LOT 10 &amp; N 8' 2 OF LOT 11 BLOCK 362 BELLEVUE &amp; N 54' OF W1/2 OF VAC WEST ST ADJ</t>
  </si>
  <si>
    <t>TAX LOTS B3B &amp; B3A2 &amp; B3A3 16-14-13 (0.66 AC)</t>
  </si>
  <si>
    <t>LOT 12 EXC N 4 FT BLOCK 268 BELLEVUE</t>
  </si>
  <si>
    <t>E 40' LOT 5, EX S 77' &amp; LOT 6, EX S 77' BLOCK 297 BELLEVUE</t>
  </si>
  <si>
    <t>LOT 7 BLOCK 196 BELLEVUE</t>
  </si>
  <si>
    <t>LOTS 6A &amp; 6C BLOCK 197 BELLEVUE</t>
  </si>
  <si>
    <t>LOT 12 BLOCK 298 BELLEVUE</t>
  </si>
  <si>
    <t>LOT 1 EXC S 15 FT BLOCK 193 BELLEVUE</t>
  </si>
  <si>
    <t>LOT 4 REPLAT OF BLOCK 307 BELLEVUE</t>
  </si>
  <si>
    <t>LOT 2 BLOCK 263 BELLEVUE</t>
  </si>
  <si>
    <t>LOT 7 BLOCK 320 BELLEVUE &amp; S 33 FT VAC 26TH AVE</t>
  </si>
  <si>
    <t>LOT 10 &amp; N 4 FT LOT 11 BLOCK 320 BELLEVUE</t>
  </si>
  <si>
    <t>LOT 12 EXC N 8 FT BLOCK 318 BELLEVUE</t>
  </si>
  <si>
    <t>LOT 4 &amp; S1/2 LOT 5 BLOCK 310 BELLEVUE</t>
  </si>
  <si>
    <t>N 8 FT LOT 1 &amp; S 40 FT LOT 2 BLOCK 320 BELLEVUE</t>
  </si>
  <si>
    <t>LOT 7 EXC S 10 FT BLOCK 280 BELLEVUE</t>
  </si>
  <si>
    <t>W 51 FT LOTS 1 &amp; 2 &amp; W 51 FT EXC N 8 FT LOT 3 BLOCK 255 BELLEVUE</t>
  </si>
  <si>
    <t>S 7 FT LOT 8 &amp; ALL LOT 9 BLOCK 346 BELLEVUE</t>
  </si>
  <si>
    <t>TAX LOT 9A 17-13-14 (11.06 AC)</t>
  </si>
  <si>
    <t>TAX LOTS 6-8 19-13-14 (26.03 AC)</t>
  </si>
  <si>
    <t>PT OF TAX LOTS 9 &amp; 10 19-13-14 (4.45 AC)</t>
  </si>
  <si>
    <t>TAX LOT 17B2 18-13-14 (5.11 AC)</t>
  </si>
  <si>
    <t>E1/2 SW1/4 &amp; W1/2 SE1/4 NW1/4 10-13-12 (97.81 AC)</t>
  </si>
  <si>
    <t>TAX LOT 12-1A 1-13-13 (.27 AC)</t>
  </si>
  <si>
    <t>TAX LOT 1E 17-13-14 (0.91 AC)</t>
  </si>
  <si>
    <t>S 31 FT OF LOT 9 &amp; ALL OF LOT 10 &amp; N 41 FT OF LOT 11 BLOCK 133 BELLEVUE &amp; E 8 FT VAC ALLEY ADJ</t>
  </si>
  <si>
    <t>LOT 11 EXC N 4 FT &amp; LOT 12 BLOCK 134 BELLEVUE &amp; E 8 FT VAC ALLEY ADJ</t>
  </si>
  <si>
    <t>UNIT 44 GRAND VILLA OF TWIN RIDGE II CONDOMINIUM PROPERTY REGIME NO. 2</t>
  </si>
  <si>
    <t>LOT 128 LEAWOOD OAKS</t>
  </si>
  <si>
    <t>TAX LOT A 2-13-13 (0.22 AC)</t>
  </si>
  <si>
    <t>LOT 12 BLOCK 201 BELLEVUE</t>
  </si>
  <si>
    <t>LOT 4 BLOCK 245 BELLEVUE</t>
  </si>
  <si>
    <t>LOT 17 JEWELL DALE</t>
  </si>
  <si>
    <t>LOT 2 BLOCK 21 LA PLATTE</t>
  </si>
  <si>
    <t>LOTS 5-8 BLOCK 15 LA PLATTE &amp; 1/2 VAC ST &amp; ALLEY ADJ</t>
  </si>
  <si>
    <t>S 54' OF VAC 3RD ST ADJ TO LOT 2 BLOCK 21 LA PLATTE</t>
  </si>
  <si>
    <t>LOT 67 JEWELL TERRACE</t>
  </si>
  <si>
    <t>LOT 79B JEWELL TERRACE</t>
  </si>
  <si>
    <t>LOT 69 JEWELL TERRACE</t>
  </si>
  <si>
    <t>AL LOTS 1 - 11 BLOCK 1 FORT CROOK CITY</t>
  </si>
  <si>
    <t>LOTS 1-6 BLOCK 3 FORT CROOK CITY</t>
  </si>
  <si>
    <t>LOTS 20-26 BLOCK 3 FORT CROOK CITY</t>
  </si>
  <si>
    <t>LOTS 1-4 BLOCK 4 FORT CROOK CITY</t>
  </si>
  <si>
    <t>LOTS 5-12 BLOCK 4 FORT CROOK CITY</t>
  </si>
  <si>
    <t>TAX LOT C 2-13-13 (0.61 AC)</t>
  </si>
  <si>
    <t>TAX LOT DIG 2-13-13 (.42 AC)</t>
  </si>
  <si>
    <t>LOTS 1-13 ZURCHER'S 1ST ADD TO FORT CROOK CITY</t>
  </si>
  <si>
    <t>LOT 279 QUAIL CREEK</t>
  </si>
  <si>
    <t>LOT 857 LA VISTA</t>
  </si>
  <si>
    <t>OUTLOT 41A HANSON'S LAKES</t>
  </si>
  <si>
    <t>OUTLOT 26 HANSON'S LAKES (22.67 AC)</t>
  </si>
  <si>
    <t>LOT 114 LEAWOOD OAKS II</t>
  </si>
  <si>
    <t>LOT 3 NOB HILL REPLAT II</t>
  </si>
  <si>
    <t>LOT 119 THE MEADOWS REPLAT V</t>
  </si>
  <si>
    <t>LOT 51 THE MEADOWS REPLAT VIII</t>
  </si>
  <si>
    <t>LOT 156 THE MEADOWS REPLAT V</t>
  </si>
  <si>
    <t>LOT 488 MILLARD HIGHLANDS SOUTH REPLAT</t>
  </si>
  <si>
    <t>IMP ONLY LOT 216 HANSON'S LAKES (REAL ESTATE,010751475)</t>
  </si>
  <si>
    <t>IMP ONLY LOT 216 HANSON'S LAKES (REAL ESTATE 010751475)</t>
  </si>
  <si>
    <t>LOT 6 SUN VALLEY PARK REPLAT</t>
  </si>
  <si>
    <t>LOT 90 MONARCH PLACE</t>
  </si>
  <si>
    <t>IMP ONLY LOT 6S RSP MANAGEMENT 9-13-10 (010409912)~</t>
  </si>
  <si>
    <t>LOT 11 GRANADA II</t>
  </si>
  <si>
    <t>LOT 16 STONECROFT</t>
  </si>
  <si>
    <t>IMP ONLY SITE 2 HAROLD HORN LAND LOCATED ON TAX LOT 15 28-14-10</t>
  </si>
  <si>
    <t>IMP ONLY SITE 40W SCHMID PARK 28-13-12 LOCATED ON PARCEL #010609067</t>
  </si>
  <si>
    <t>IMP ONLY SITE 16E SCHMID PARK 28-13-12 LOCATED ON PARCEL #010609067</t>
  </si>
  <si>
    <t>IMP ONLY SITE 5 HAROLD HORN LAND LOCATED ON TAX LOT 15 28-14-10</t>
  </si>
  <si>
    <t>IMP ONLY SITE 1 HAROLD HORN LAND LOCATED ON TAX LOT 15 28-14-10</t>
  </si>
  <si>
    <t>IMP ONLY SITE 30 BEACON VIEW (OUTLOT 7 BEACON VIEW 2ND ADDITION) (FKA LOT 30)</t>
  </si>
  <si>
    <t>IMP ONLY SITE 6W SCHMID PARK 28-13-12 LOCATED ON PARCEL #010609067</t>
  </si>
  <si>
    <t>IMP ONLY SITE 22W SCHMID PARK 28-13-12 LOCATED ON PARCEL #010609067</t>
  </si>
  <si>
    <t>IMP ONLY LOT 28P VENCILS LAND 20-14-10</t>
  </si>
  <si>
    <t>IMP ONLY LOT 27P VENCILS LAND 20-14-10</t>
  </si>
  <si>
    <t>IMP ONLY LOT 30P VENCILS LAND 20-14-10</t>
  </si>
  <si>
    <t>IMP ONLY LOT 25P VENCILS LAND 20-14-10</t>
  </si>
  <si>
    <t>IMP ONLY LOT 7P (VENCILS LAND) YELLOWSTONE 29-14-10</t>
  </si>
  <si>
    <t>IMP ONLY LOT 28E VENCILS LAND 28-14-10</t>
  </si>
  <si>
    <t>IMP ONLY LOT 39E VENCILS LAND 28-14-10</t>
  </si>
  <si>
    <t>IMP ONLY LOT 8P (VENCILS LAND) YELLOWSTONE 29-14-10</t>
  </si>
  <si>
    <t>IMP ONLY LOT 44P VENCILS LAND 20-14-10</t>
  </si>
  <si>
    <t>IMP ONLY LOT 6 SOUTH BEND LAKES 18-12-11 (TAX LOTS 1A2 &amp; 1B)</t>
  </si>
  <si>
    <t>IMP ONLY SITE 37 (FKA LOT 2A) 19-12-11 NEBCO LAND</t>
  </si>
  <si>
    <t>IMP ONLY SITE 15 CITY RETREAT (SEE RE #010410570)</t>
  </si>
  <si>
    <t>LOT 58 LEAWOOD SOUTH</t>
  </si>
  <si>
    <t>LOT 54 LEAWOOD SOUTH</t>
  </si>
  <si>
    <t>IMP ONLY LONG ISLAND GRAVEL CO LAND LOCATED ON TAX LOT 26A 27-13-12</t>
  </si>
  <si>
    <t>TAX LOT 16 14-13-10 (7.20 AC)</t>
  </si>
  <si>
    <t>LOT 43 OVERLAND HILLS II</t>
  </si>
  <si>
    <t>LOT 185 GLENWOOD HILLS</t>
  </si>
  <si>
    <t>LOT 158 GLENWOOD HILLS</t>
  </si>
  <si>
    <t>LOT 21 BELLEVUE BUSINESS PARK</t>
  </si>
  <si>
    <t>LOT 177 FALCON FOREST</t>
  </si>
  <si>
    <t>LOT 136 FALCON FOREST</t>
  </si>
  <si>
    <t>LOT 41 MILLARD HIGHLANDS SOUTH 2ND PLATTING</t>
  </si>
  <si>
    <t>LOT 12 MILLARD HIGHLANDS SOUTH 2ND PLATTING</t>
  </si>
  <si>
    <t>LOT 43 CHRIS LAKE</t>
  </si>
  <si>
    <t>LOT 1 EXC PT FOR RD HUNTINGTON PARK REPLAT II</t>
  </si>
  <si>
    <t>LOT 8B ARMOURDALE</t>
  </si>
  <si>
    <t>LOT 91 HICKORY HILL</t>
  </si>
  <si>
    <t>LOT 101 OVERLAND HILLS III</t>
  </si>
  <si>
    <t>LOT 57 OVERLAND HILLS III</t>
  </si>
  <si>
    <t>LOT 56 OVERLAND HILLS III</t>
  </si>
  <si>
    <t>LOT 44 OVERLAND HILLS III</t>
  </si>
  <si>
    <t>LOT 338 MILLARD HIGHLANDS SOUTH II</t>
  </si>
  <si>
    <t>LOT 29 MILLARD HIGHLANDS SOUTH II</t>
  </si>
  <si>
    <t>LOT 173 WILLOW CREEK REPLAT I</t>
  </si>
  <si>
    <t>LOT 158 WILLOW CREEK REPLAT I</t>
  </si>
  <si>
    <t>LOT 82 WILLOW CREEK REPLAT I</t>
  </si>
  <si>
    <t>LOT 382-D2 SUN VALLEY</t>
  </si>
  <si>
    <t>LOT 476 MILLARD HIGHLANDS SOUTH II REPLAT</t>
  </si>
  <si>
    <t>LOT 7 SOUTHWOODS II</t>
  </si>
  <si>
    <t>LOT 14 GOLDEN HILLS II</t>
  </si>
  <si>
    <t>LOT 50 HANSON'S LAKES</t>
  </si>
  <si>
    <t>UNIT 4A MOSE CONDOMINIUM PROPERTY REGIME I</t>
  </si>
  <si>
    <t>UNIT 2C MOSE CONDOMINIUM PROPERTY REGIME I</t>
  </si>
  <si>
    <t>LOT 78 TWO SPRINGS</t>
  </si>
  <si>
    <t>LOT 79 TWO SPRINGS</t>
  </si>
  <si>
    <t>LOT 121 TWO SPRINGS</t>
  </si>
  <si>
    <t>LOT 350 TWO SPRINGS</t>
  </si>
  <si>
    <t>LOTS 2A4 &amp; 3A NORTH PARK REPLAT</t>
  </si>
  <si>
    <t>LOT 97 SOUTHAMPTON</t>
  </si>
  <si>
    <t>LOT 34 THE MEADOWS REPLAT IX</t>
  </si>
  <si>
    <t>LOT 29 THE MEADOWS REPLAT IX</t>
  </si>
  <si>
    <t>TAX LOTS 13 &amp; 14 E OF HWY 75 3-13-13 (108.67 AC)</t>
  </si>
  <si>
    <t>LOTS 7-12 BLOCK 2 BELLEVUE (1.41 AC)</t>
  </si>
  <si>
    <t>LOTS 44 &amp; 45B FONTENELLE</t>
  </si>
  <si>
    <t>OUTLOT 52A HANSON'S LAKES</t>
  </si>
  <si>
    <t>TAX LOT 14B1B EXC ROW 27-14-12 (23.89 AC)</t>
  </si>
  <si>
    <t>LOT 16 AVERY HILLS</t>
  </si>
  <si>
    <t>LOT 37 AVERY HILLS, EX PT TO RD</t>
  </si>
  <si>
    <t>LOT 138 AVERY HILLS</t>
  </si>
  <si>
    <t>TAX LOT 2B2F1B 26-14-11 &amp; LOT 2 B-4 CORNERS NO 4 (3.01 AC)</t>
  </si>
  <si>
    <t>TAX LOTS 3A &amp; 3B1 &amp; VAC E1/2 TURKEY RD ADJ 4-13-12 (34.85 AC)</t>
  </si>
  <si>
    <t>LOT 33 SOUTHRIDGE</t>
  </si>
  <si>
    <t>LOT 118 SUMMERFIELD</t>
  </si>
  <si>
    <t>LOT 522 MILLARD HIGHLANDS SOUTH III</t>
  </si>
  <si>
    <t>WESTERN SARPY DRAINAGE UNITS</t>
  </si>
  <si>
    <t>UNIT 25B LITE INDUSTRIAL LIMITED CONDO PARK A CONDOMINIUM</t>
  </si>
  <si>
    <t>LOT 3A GOLDEN HILLS V</t>
  </si>
  <si>
    <t>LOT 51 FOREST HILLS (2.76 AC)</t>
  </si>
  <si>
    <t>LOT 3 GREEN ACRES III</t>
  </si>
  <si>
    <t>LOT 16 EVANSBORO ESTATES (3.12 AC)</t>
  </si>
  <si>
    <t>LOT 100 COPPER CREEK</t>
  </si>
  <si>
    <t>LOT 11B CHARLES PLACE II</t>
  </si>
  <si>
    <t>LOT 2 LUCY'S ACRES</t>
  </si>
  <si>
    <t>LOT 198 HICKORY HILL II</t>
  </si>
  <si>
    <t>LOT 1 HURLBUTT'S SECOND ADDITION</t>
  </si>
  <si>
    <t>LOT 2 HURLBUTT'S SECOND ADDITION</t>
  </si>
  <si>
    <t>ABANDONED RAILROAD 24-13-11 (3.42 AC)</t>
  </si>
  <si>
    <t>LOT 2 CORNELISON ADDITION (1.41 AC)</t>
  </si>
  <si>
    <t>LOT 22, EX ROW, CEDARDALE INDUSTRIAL PARK</t>
  </si>
  <si>
    <t>LOT 1 HERITAGE HILLS REPLAT 2</t>
  </si>
  <si>
    <t>LOT 2 MILLER'S 2ND ADDITION</t>
  </si>
  <si>
    <t>LOT 172 SUMMERFIELD REPLAT</t>
  </si>
  <si>
    <t>LOT 184 SUMMERFIELD REPLAT</t>
  </si>
  <si>
    <t>LOT 1 COLLEGE APARTMENTS ADDITION</t>
  </si>
  <si>
    <t>IMP ONLY LOT 2 SANDS TRAILER COURT</t>
  </si>
  <si>
    <t>LOT 37 WESTERN HILLS</t>
  </si>
  <si>
    <t>TAX LOT 7 23-13-12 (20.00 AC)</t>
  </si>
  <si>
    <t>IMP ONLY LOT 77 WASHINGTON TERRACE LLC</t>
  </si>
  <si>
    <t>IMP ONLY LOT 41 SANDS TRAILER COURT</t>
  </si>
  <si>
    <t>IMP ONLY LOT 201 GREEN ACRES MOBILE HOME PARK</t>
  </si>
  <si>
    <t>IMP ONLY LOT 150 GREEN ACRES MOBILE HOME PARK</t>
  </si>
  <si>
    <t>LOT 296 WILLOW SPRINGS</t>
  </si>
  <si>
    <t>LOT 321 WILLOW SPRINGS</t>
  </si>
  <si>
    <t>TAX LOT R7 24-13-11 (0.40 AC)</t>
  </si>
  <si>
    <t>LOT 154B HIGHVIEW ADDITION TO SPRINGFIELD (2.02 AC)</t>
  </si>
  <si>
    <t>IMP ONLY LOT 44 SANDS TRAILER COURT</t>
  </si>
  <si>
    <t>IMP ONLY LOT 10 SANDS TRAILER COURT</t>
  </si>
  <si>
    <t>IMP ONLY LOT 33 SANDS TRAILER COURT</t>
  </si>
  <si>
    <t>IMP ONLY LOT 25 SANDS TRAILER COURT</t>
  </si>
  <si>
    <t>IMP ONLY LOT 47 SANDS TRAILER COURT</t>
  </si>
  <si>
    <t>IMP ONLY LOT 48 SANDS TRAILER COURT</t>
  </si>
  <si>
    <t>IMP ONLY LOT 19 SANDS TRAILER COURT</t>
  </si>
  <si>
    <t>IMP ONLY LOT 11 SANDS TRAILER COURT</t>
  </si>
  <si>
    <t>IMP ONLY LOT 31 SANDS TRAILER COURT</t>
  </si>
  <si>
    <t>IMP ONLY LOT 5 SANDS TRAILER COURT</t>
  </si>
  <si>
    <t>IMP ONLY LOT 50A MARTINVIEW TRAILER COURT</t>
  </si>
  <si>
    <t>IMP ONLY LOT 4B MARTINVIEW TRAILER COURT</t>
  </si>
  <si>
    <t>IMP ONLY LOT 12B MARTINVIEW TRAILER COURT</t>
  </si>
  <si>
    <t>IMP ONLY LOT 13B MARTINVIEW TRAILER COURT</t>
  </si>
  <si>
    <t>IMP ONLY LOT 32D MARTINVIEW TRAILER COURT</t>
  </si>
  <si>
    <t>IMP ONLY LOT 47E MARTINVIEW TRAILER COURT</t>
  </si>
  <si>
    <t>IMP ONLY LOT 57F MARTINVIEW TRAILER COURT</t>
  </si>
  <si>
    <t>IMP ONLY LOT 13 GREEN ACRES MOBILE HOME PARK</t>
  </si>
  <si>
    <t>IMP ONLY LOT 60 GREEN ACRES MOBILE HOME PARK</t>
  </si>
  <si>
    <t>IMP ONLY LOT 64 GREEN ACRES MOBILE HOME PARK</t>
  </si>
  <si>
    <t>IMP ONLY LOT 77 GREEN ACRES MOBILE HOME PARK</t>
  </si>
  <si>
    <t>IMP ONLY LOT 78 GREEN ACRES MOBILE HOME PARK</t>
  </si>
  <si>
    <t>IMP ONLY LOT 88 GREEN ACRES MOBILE HOME PARK</t>
  </si>
  <si>
    <t>IMP ONLY LOT 92 GREEN ACRES MOBILE HOME PARK</t>
  </si>
  <si>
    <t>IMP ONLY LOT 94 GREEN ACRES MOBILE HOME PARK</t>
  </si>
  <si>
    <t>IMP ONLY LOT 95 GREEN ACRES MOBILE HOME PARK</t>
  </si>
  <si>
    <t>IMP ONLY LOT 138 GREEN ACRES MOBILE HOME PARK</t>
  </si>
  <si>
    <t>IMP ONLY LOT 28 SANDS TRAILER COURT</t>
  </si>
  <si>
    <t>IMP ONLY LOT 154 GREEN ACRES MOBILE HOME PARK</t>
  </si>
  <si>
    <t>IMP ONLY LOT 164 GREEN ACRES MOBILE HOME PARK</t>
  </si>
  <si>
    <t>IMP ONLY LOT 168 GREEN ACRES MOBILE HOME PARK</t>
  </si>
  <si>
    <t>IMP ONLY LOT 178 GREEN ACRES MOBILE HOME PARK</t>
  </si>
  <si>
    <t>IMP ONLY LOT 197 GREEN ACRES MOBILE HOME PARK</t>
  </si>
  <si>
    <t>IMP ONLY LOT 18E VENCILS LAND 21-14-10</t>
  </si>
  <si>
    <t>IMP ONLY LOT 8 SOUTH BEND LAKES 19-12-11 (TAX LOT A, N OF RR)</t>
  </si>
  <si>
    <t>IMP ONLY SITE 9 ASH GROVE 15-12-11 (RE 010410465)</t>
  </si>
  <si>
    <t>IMP ONLY TAX LOT 2A1 10-13-12 (REAL ESTATE 010405461)</t>
  </si>
  <si>
    <t>IMP ONLY SE1/4 EX OSAGE CORNERS 15-13-11 (REAL ESTATE 010391975)</t>
  </si>
  <si>
    <t>IMP ONLY LOT 124 GREEN ACRES MOBILE HOME PARK</t>
  </si>
  <si>
    <t>LOT 105 HICKORY ESTATES</t>
  </si>
  <si>
    <t>LOT 26 HICKORY ESTATES</t>
  </si>
  <si>
    <t>IMP ONLY LOT 195 GREEN ACRES MOBILE HOME PARK</t>
  </si>
  <si>
    <t>LOTS 17-19 BLOCK 6 FIRST ADDITION TO RANDOLPH PLACE TO SOUTH OMAHA &amp; 1/2 VAC ALLEY ADJ</t>
  </si>
  <si>
    <t>W 78' OF S1/2 LOT 21 CHILDS ESTATE ACRES</t>
  </si>
  <si>
    <t>IMP ONLY LOT 67 GREEN ACRES MOBILE HOME PARK</t>
  </si>
  <si>
    <t>IMP ONLY LOT 12 SANDS TRAILER COURT</t>
  </si>
  <si>
    <t>IMP ONLY LOT 35 WASHINGTON TERRACE LLC</t>
  </si>
  <si>
    <t>IMP ONLY LOT 57 GREEN ACRES MOBILE HOME PARK</t>
  </si>
  <si>
    <t>LOT 42 EMERALD OAKS 2ND ADDITION</t>
  </si>
  <si>
    <t>IMP ONLY LOT 51A MARTINVIEW TRAILER COURT</t>
  </si>
  <si>
    <t>LOT 9 HUNTERS CROSSING 3RD ADDITION</t>
  </si>
  <si>
    <t>IMP ONLY SITE 6E SCHMID PARK 28-13-12 LOCATED ON PARCEL #010609067</t>
  </si>
  <si>
    <t>IMP ONLY LOT 41E MARTINVIEW TRAILER COURT</t>
  </si>
  <si>
    <t>IMP ONLY LOT 28 GREEN ACRES MOBILE HOME PARK</t>
  </si>
  <si>
    <t>LOT 1 THE SHADOWS REPLAT</t>
  </si>
  <si>
    <t>LOT 126 TREGARON</t>
  </si>
  <si>
    <t>LOT 175 SUNRISE ADDITION</t>
  </si>
  <si>
    <t>LOT 4 CHANDLER PLAZA</t>
  </si>
  <si>
    <t>IMP ONLY LOT 91 GREEN ACRES MOBILE HOME PARK</t>
  </si>
  <si>
    <t>IMP ONLY LOT 173 GREEN ACRES MOBILE HOME PARK</t>
  </si>
  <si>
    <t>IMP ONLY LOT 39 GREEN ACRES MOBILE HOME PARK</t>
  </si>
  <si>
    <t>TAX LOT B1B 18-12-11 (0.21 AC)</t>
  </si>
  <si>
    <t>IMP ONLY LOT 22B MARTINVIEW TRAILER COURT</t>
  </si>
  <si>
    <t>LOT 141 OVERLAND HILLS V</t>
  </si>
  <si>
    <t>LOT 162 OVERLAND HILLS V</t>
  </si>
  <si>
    <t>LOT 91 OAKRIDGE EAST</t>
  </si>
  <si>
    <t>LOT 1 VAN BUREN ACRES (9.28 AC)</t>
  </si>
  <si>
    <t>LOT 116 HICKORY RIDGE</t>
  </si>
  <si>
    <t>LOT 230 HICKORY RIDGE</t>
  </si>
  <si>
    <t>IMP ONLY LOT 29D MARTINVIEW TRAILER COURT</t>
  </si>
  <si>
    <t>LOT 1 TWINCREEK PLAZA REPLAT I</t>
  </si>
  <si>
    <t>LOT 160 PLUM CREEK SECOND PLATTING</t>
  </si>
  <si>
    <t>LOT 259 SUNRISE ADDITION</t>
  </si>
  <si>
    <t>LOT 178 SOUTHWIND</t>
  </si>
  <si>
    <t>IMP ONLY LOCATED ON E1/2 NE1/4 14-13-10 (REAL ESTATE 10397310)</t>
  </si>
  <si>
    <t>LOT 81 CHESTNUT RIDGE</t>
  </si>
  <si>
    <t>UNIT 13G MONARCH GROVE CONDOMINIUM PROPERTY REGIME</t>
  </si>
  <si>
    <t>PT LOTS 7-12 BLOCK 2 &amp; PT LOTS 7-12 BLOCK 3 &amp; PT LOTS 7-12 BLOCK 4 ANDERSON'S ADDITION (2.01)</t>
  </si>
  <si>
    <t>IMP ONLY LOT 43E MARTINVIEW TRAILER COURT</t>
  </si>
  <si>
    <t>IMP ONLY LOT 104 WASHINGTON TERRACE LLC</t>
  </si>
  <si>
    <t>IMP ONLY LOT 208 GREEN ACRES MOBILE HOME PARK</t>
  </si>
  <si>
    <t>LOT 3B EAGLE VIEW</t>
  </si>
  <si>
    <t>IMP ONLY LOT 41A MARTINVIEW TRAILER COURT</t>
  </si>
  <si>
    <t>IMP ONLY LOT 131 GREEN ACRES MOBILE HOME PARK</t>
  </si>
  <si>
    <t>IMP ONLY LOT 27 FARMSTEAD ACRES</t>
  </si>
  <si>
    <t>IMP ONLY LOT 11C MARTINVIEW TRAILER COURT</t>
  </si>
  <si>
    <t>LOT 15 CHESTNUT RIDGE REPLAT</t>
  </si>
  <si>
    <t>LOT 495 HICKORY RIDGE</t>
  </si>
  <si>
    <t>LOT 370 LAKEWOOD VILLAGES</t>
  </si>
  <si>
    <t>IMP ONLY LOT 104 GREEN ACRES MOBILE HOME PARK</t>
  </si>
  <si>
    <t>IMP ONLY LOT 118 GREEN ACRES MOBILE HOME PARK</t>
  </si>
  <si>
    <t>SUBLOT 6 FAIRWAY POINTE II REPLAT I</t>
  </si>
  <si>
    <t>IMP ONLY LOT 6 GREEN ACRES MOBILE HOME PARK</t>
  </si>
  <si>
    <t>TAX LOT 15 &amp; VAC ROW ADJ 18-14-12 (1.41 AC)</t>
  </si>
  <si>
    <t>LOT 7 BETTY LAKE TRI LAKES ADDITION</t>
  </si>
  <si>
    <t>OUTLOT 7 BETTY LAKE TRI LAKES ADDITION</t>
  </si>
  <si>
    <t>OUTLOT A NORTHRIDGE ESTATES</t>
  </si>
  <si>
    <t>TAX LOT C1A2 &amp; C2B 28-14-11 (.09 AC)</t>
  </si>
  <si>
    <t>OUTLOT A VILLA SPRINGS REPLAT 1 (POND)</t>
  </si>
  <si>
    <t>LOT 357 SUGAR CREEK ADDITION</t>
  </si>
  <si>
    <t>LOT 148 WALNUT CREEK HILLS</t>
  </si>
  <si>
    <t>LOT 252 WALNUT CREEK HILLS</t>
  </si>
  <si>
    <t>LOT 2 ARMOURDALE REPLAT I</t>
  </si>
  <si>
    <t>IMP ONLY LOT 181 GREEN ACRES MOBILE HOME PARK</t>
  </si>
  <si>
    <t>SUBLOT 30 OF LOT 66 HILLVIEW</t>
  </si>
  <si>
    <t>LOT 17 TIBURON ESTATES</t>
  </si>
  <si>
    <t>LOT 174 EAGLE VIEW</t>
  </si>
  <si>
    <t>LOT 1 SOUTHERN PARK REPLAT I (1.60 AC)</t>
  </si>
  <si>
    <t>OUTLOT 307B TIBURON REPLAT VII</t>
  </si>
  <si>
    <t>LOT 26 WALNUT CREEK HILLS REPLAT THREE</t>
  </si>
  <si>
    <t>IMP ONLY LOT 1E VENCILS LAND 29-14-10 (GOV LOT 1B)</t>
  </si>
  <si>
    <t>SUBLOT 15 OF 343 MILLARD PARK SOUTH 2</t>
  </si>
  <si>
    <t>LOT 124 SUMMIT RIDGE</t>
  </si>
  <si>
    <t>LOT 318 SPRINGHILL</t>
  </si>
  <si>
    <t>LOT 465 SPRINGHILL</t>
  </si>
  <si>
    <t>LOT 585 SPRINGHILL</t>
  </si>
  <si>
    <t>LOT 53 CLEARWATER FALLS</t>
  </si>
  <si>
    <t>LOT 147 CLEARWATER FALLS</t>
  </si>
  <si>
    <t>LOT 29 SUNRIDGE</t>
  </si>
  <si>
    <t>LOT 87 SAVANNA SHORES</t>
  </si>
  <si>
    <t>IMP ONLY LOT 129 GREEN ACRES MOBILE HOME PARK</t>
  </si>
  <si>
    <t>N PT LOT 3A PAPIO VALLEY 1 BUSINESS PARK</t>
  </si>
  <si>
    <t>TAX LOT 11 30-13-11 (2.09 AC)</t>
  </si>
  <si>
    <t>LOT 1B WALNUT CREEK HILLS REPLAT TEN</t>
  </si>
  <si>
    <t>LOT 404 CIMARRON WOODS</t>
  </si>
  <si>
    <t>IMP ONLY LOT 21 GREEN ACRES MOBILE HOME PARK</t>
  </si>
  <si>
    <t>LOT 2 ABRAHAM'S ADDITION REPLAT I</t>
  </si>
  <si>
    <t>LOT 75 PEBBLEBROOKE</t>
  </si>
  <si>
    <t>OUTLOT 1 PEBBLEBROOKE</t>
  </si>
  <si>
    <t>OUTLOT 2 PEBBLEBROOKE</t>
  </si>
  <si>
    <t>LOT 14 CHEYENNE COUNTRY ESTATES</t>
  </si>
  <si>
    <t>LOT 2 FAIR HILL ADDITION REPLAT I</t>
  </si>
  <si>
    <t>BLDG 7 UNIT E TREGARON RIDGE CONDOMINIUMS (1.82%)</t>
  </si>
  <si>
    <t>LOT 1 STANDING STONE</t>
  </si>
  <si>
    <t>LOT 391 MILLARD PARK SOUTH</t>
  </si>
  <si>
    <t>IMP ONLY LOT 8 SANDS TRAILER COURT</t>
  </si>
  <si>
    <t>LOT 156 BELLBROOK</t>
  </si>
  <si>
    <t>(ROW) TAX LOT 3 3-12-10 (2.34 AC) (2.27 UNITS)</t>
  </si>
  <si>
    <t>LOTS 1 &amp; 2 POKORNY SUBDIVISION (2.38 AC)</t>
  </si>
  <si>
    <t>LOT 232 STANDING STONE (1.40 AC)</t>
  </si>
  <si>
    <t>LOT 13 TIBURON VILLAGE (1.43 AC)</t>
  </si>
  <si>
    <t>OUTLOT A ROSE DALE HEIGHTS NO. 2 REPLAT I (1.81 AC)</t>
  </si>
  <si>
    <t>LOT 231 CLEARWATER FALLS</t>
  </si>
  <si>
    <t>LOT 2 BROOK'S REPLAT</t>
  </si>
  <si>
    <t>IMP ONLY SITE 2 OF LOT 1 PARADISE PARK (REFER 011349891)</t>
  </si>
  <si>
    <t>IMP ONLY SITE 3 OF LOT 1 PARADISE PARK</t>
  </si>
  <si>
    <t>IMP ONLY SITE 4 OF LOT 1 PARADISE PARK</t>
  </si>
  <si>
    <t>IMP ONLY SITE 5 OF LOT 1 PARADISE PARK</t>
  </si>
  <si>
    <t>IMP ONLY SITE 6 OF LOT 1 PARADISE PARK</t>
  </si>
  <si>
    <t>IMP ONLY SITE 7 OF LOT 1 PARADISE PARK (REFER 011349956)</t>
  </si>
  <si>
    <t>IMP ONLY SITE 10 OF LOT 1 PARADISE PARK</t>
  </si>
  <si>
    <t>IMP ONLY SITE 12 OF LOT 1 PARADISE PARK (REFER 011350008)</t>
  </si>
  <si>
    <t>IMP ONLY SITE 13 OF LOT 1 PARADISE PARK (REFER 011350016)</t>
  </si>
  <si>
    <t>IMP ONLY SITE 14 OF LOT 1 PARADISE PARK (REFER 011350024)</t>
  </si>
  <si>
    <t>IMP ONLY SITE 16 OF LOT 1 PARADISE PARK (REFER 011350040)</t>
  </si>
  <si>
    <t>IMP ONLY SITE 17 OF LOT 1 PARADISE PARK (REFER 011350059)</t>
  </si>
  <si>
    <t>IMP ONLY SITE 18 OF LOT 1 PARADISE PARK (REFER 011350067)</t>
  </si>
  <si>
    <t>IMP ONLY SITE 20 OF LOT 1 PARADISE PARK (REFER 011350083)</t>
  </si>
  <si>
    <t>IMP ONLY SITE 21 OF LOT 1 PARADISE PARK (REFER 011350091)</t>
  </si>
  <si>
    <t>IMP ONLY SITE 22 OF LOT 1 PARADISE PARK (REFER 011350105)</t>
  </si>
  <si>
    <t>IMP ONLY SITE 23 OF LOT 1 PARADISE PARK (REFER 011350113)</t>
  </si>
  <si>
    <t>IMP ONLY SITE 25 OF LOT 1 PARADISE PARK (REFER 011350148)</t>
  </si>
  <si>
    <t>IMP ONLY SITE 26 OF LOT 1 PARADISE PARK (REFER 011350156)</t>
  </si>
  <si>
    <t>IMP ONLY SITE 27 OF LOT 1 PARADISE PARK (REFER 011350164)</t>
  </si>
  <si>
    <t>IMP ONLY SITE 29 OF LOT 1 PARADISE PARK (REFER 011350180)</t>
  </si>
  <si>
    <t>IMP ONLY SITE 30 OF LOT 1 PARADISE PARK (REFER 011350199)</t>
  </si>
  <si>
    <t>IMP ONLY SITE 31 OF LOT 1 PARADISE PARK (REFER 011350202)</t>
  </si>
  <si>
    <t>IMP ONLY SITE 33 OF LOT 1 PARADISE PARK (REFER 011350288)</t>
  </si>
  <si>
    <t>IMP ONLY SITE 34 OF LOT 1 PARADISE PARK (REFER 011350237)</t>
  </si>
  <si>
    <t>IMP ONLY SITE 35 OF LOT 1 PARADISE PARK (REFER 011350245)</t>
  </si>
  <si>
    <t>IMP ONLY SITE 36 OF LOT 1 PARADISE PARK (REFER 011350253)</t>
  </si>
  <si>
    <t>IMP ONLY SITE 37 OF LOT 1 PARADISE PARK (REFER 011350261)</t>
  </si>
  <si>
    <t>IMP ONLY SITE 38 OF LOT 1 PARADISE PARK (REFER 011350229)</t>
  </si>
  <si>
    <t>IMP ONLY SITE 40 OF LOT 1 PARADISE PARK (REFER 011350318)</t>
  </si>
  <si>
    <t>IMP ONLY SITE 41 OF LOT 1 PARADISE PARK (REFER 011350326)</t>
  </si>
  <si>
    <t>IMP ONLY SITE 42 OF LOT 1 PARADISE PARK (REFER 011350334)</t>
  </si>
  <si>
    <t>IMP ONLY SITE 43 OF LOT 1 PARADISE PARK (REFER 011350342)</t>
  </si>
  <si>
    <t>IMP ONLY SITE 44 OF LOT 1 PARADISE PARK (REFER 011350350)</t>
  </si>
  <si>
    <t>IMP ONLY SITE 45 OF LOT 1 PARADISE PARK (REFER 011350369)</t>
  </si>
  <si>
    <t>IMP ONLY SITE 47 OF LOT 1 PARADISE PARK (REFER 011350385)</t>
  </si>
  <si>
    <t>IMP ONLY SITE 49 OF LOT 1 PARADISE PARK (REFER 011350407)</t>
  </si>
  <si>
    <t>IMP ONLY SITE 50 OF LOT 1 PARADISE PARK (REFER 011350415)</t>
  </si>
  <si>
    <t>IMP ONLY SITE 53 OF LOT 1 PARADISE PARK (REFER 011350458)</t>
  </si>
  <si>
    <t>IMP ONLY SITE 55 OF LOT 1 PARADISE PARK (REFER 011350474)</t>
  </si>
  <si>
    <t>IMP ONLY SITE 56 OF LOT 1 PARADISE PARK (REFER 011350482)</t>
  </si>
  <si>
    <t>IMP ONLY SITE 58 OF LOT 1 PARADISE PARK (REFER 011350504)</t>
  </si>
  <si>
    <t>IMP ONLY SITE 61 OF LOT 1 PARADISE PARK (REFER 011350539)</t>
  </si>
  <si>
    <t>IMP ONLY SITE 62 OF LOT 1 PARADISE PARK (REFER 011350547)</t>
  </si>
  <si>
    <t>IMP ONLY SITE 63 OF LOT 1 PARADISE PARK (REFER 011350555)</t>
  </si>
  <si>
    <t>IMP ONLY SITE 64 OF LOT 1 PARADISE PARK (REFER 011350563)</t>
  </si>
  <si>
    <t>IMP ONLY SITE 65 OF LOT 1 PARADISE PARK (REFER 011350571)</t>
  </si>
  <si>
    <t>IMP ONLY SITE 67 OF LOT 1 PARADISE PARK (REFER 011350601)</t>
  </si>
  <si>
    <t>IMP ONLY SITE 68 OF LOT 1 PARADISE PARK (REFER 011350628)</t>
  </si>
  <si>
    <t>IMP ONLY SITE 69 OF LOT 1 PARADISE PARK (REFER 011350636)</t>
  </si>
  <si>
    <t>IMP ONLY SITE 71 OF LOT 1 PARADISE PARK (REFER 011350652)</t>
  </si>
  <si>
    <t>IMP ONLY SITE 74 OF LOT 2 PARADISE PARK (REFER 011573217)</t>
  </si>
  <si>
    <t>IMP ONLY SITE 75 OF LOT 2 PARADISE PARK (REFER 011573218)</t>
  </si>
  <si>
    <t>IMP ONLY SITE 76 OF LOT 2 PARADISE PARK (REFER 011573219)</t>
  </si>
  <si>
    <t>IMP ONLY SITE 77 OF LOT 2 PARADISE PARK (REFER 011573220)</t>
  </si>
  <si>
    <t>IMP ONLY SITE 79 OF LOT 2 PARADISE PARK (REFER 011573222)</t>
  </si>
  <si>
    <t>IMP ONLY SITE 80 OF LOT 2 PARADISE PARK (REFER 011573223)</t>
  </si>
  <si>
    <t>IMP ONLY SITE 82 OF LOT 2 PARADISE PARK (REFER 011573225)</t>
  </si>
  <si>
    <t>IMP ONLY SITE 84 OF LOT 2 PARADISE PARK (REFER 011573227)</t>
  </si>
  <si>
    <t>IMP ONLY SITE 85 OF LOT 2 PARADISE PARK (REFER 011573228)</t>
  </si>
  <si>
    <t>IMP ONLY SITE 86 OF LOT 2 PARADISE PARK (REFER 011573229)</t>
  </si>
  <si>
    <t>IMP ONLY SITE 87 OF LOT 2 PARADISE PARK (REFER 011573230)</t>
  </si>
  <si>
    <t>IMP ONLY SITE 88 OF LOT 2 PARADISE PARK (REFER 011573231)</t>
  </si>
  <si>
    <t>IMP ONLY SITE 89 OF LOT 2 PARADISE PARK (REFER 011573232)</t>
  </si>
  <si>
    <t>IMP ONLY SITE 90 OF LOT 2 PARADISE PARK (REFER 011573233)</t>
  </si>
  <si>
    <t>IMP ONLY SITE 91 OF LOT 2 PARADISE PARK (REFER 011573234)</t>
  </si>
  <si>
    <t>IMP ONLY SITE 92 OF LOT 2 PARADISE PARK (REFER 011573235)</t>
  </si>
  <si>
    <t>IMP ONLY SITE 93 OF LOT 2 PARADISE PARK (REFER 011573236)</t>
  </si>
  <si>
    <t>IMP ONLY SITE 94 OF LOT 2 PARADISE PARK (REFER 011573237)</t>
  </si>
  <si>
    <t>IMP ONLY SITE 95 OF LOT 2 PARADISE PARK (REFER 011573238)</t>
  </si>
  <si>
    <t>IMP ONLY SITE 96 OF LOT 2 PARADISE PARK (REFER 011573239)</t>
  </si>
  <si>
    <t>IMP ONLY SITE 97 OF LOT 2 PARADISE PARK (REFER 011573240)</t>
  </si>
  <si>
    <t>IMP ONLY SITE 98 OF LOT 2 PARADISE PARK (REFER 011573241)</t>
  </si>
  <si>
    <t>IMP ONLY SITE 100 OF LOT 2 PARADISE PARK (REFER 011573243)</t>
  </si>
  <si>
    <t>IMP ONLY SITE 101 OF LOT 2 PARADISE PARK (REFER 011573244)</t>
  </si>
  <si>
    <t>IMP ONLY SITE 102 OF LOT 2 PARADISE PARK (REFER 011573245)</t>
  </si>
  <si>
    <t>IMP ONLY SITE 105 OF LOT 2 PARADISE PARK (REFER 011573248)</t>
  </si>
  <si>
    <t>IMP ONLY SITE 106 OF LOT 2 PARADISE PARK (REFER 011573249)</t>
  </si>
  <si>
    <t>IMP ONLY SITE 107 OF LOT 2 PARADISE PARK (REFER 011573250)</t>
  </si>
  <si>
    <t>IMP ONLY SITE 108 OF LOT 2 PARADISE PARK (REFER 011573251)</t>
  </si>
  <si>
    <t>IMP ONLY SITE 109 OF LOT 2 PARADISE PARK (REFER 011573252)</t>
  </si>
  <si>
    <t>IMP ONLY SITE 110 OF LOT 2 PARADISE PARK (REFER 011573253)</t>
  </si>
  <si>
    <t>IMP ONLY SITE 112 OF LOT 2 PARADISE PARK (REFER 011573255)</t>
  </si>
  <si>
    <t>IMP ONLY SITE 113 OF LOT 2 PARADISE PARK (REFER 011573256)</t>
  </si>
  <si>
    <t>IMP ONLY SITE 114 OF LOT 2 PARADISE PARK (REFER 011573257)</t>
  </si>
  <si>
    <t>IMP ONLY SITE 115 OF LOT 2 PARADISE PARK (REFER 011573258)</t>
  </si>
  <si>
    <t>IMP ONLY SITE 116 OF LOT 2 PARADISE PARK (REFER 011573259)</t>
  </si>
  <si>
    <t>IMP ONLY SITE 117 OF LOT 2 PARADISE PARK (REFER 011573260)</t>
  </si>
  <si>
    <t>IMP ONLY SITE 119 OF LOT 2 PARADISE PARK (REFER 011573262)</t>
  </si>
  <si>
    <t>IMP ONLY SITE 124 OF LOT 3 PARADISE PARK (REFER 011581414)</t>
  </si>
  <si>
    <t>IMP ONLY SITE 127 OF LOT 3 PARADISE PARK (REFER 011581417)</t>
  </si>
  <si>
    <t>IMP ONLY SITE 129 OF LOT 3 PARADISE PARK (REFER 011581419)</t>
  </si>
  <si>
    <t>IMP ONLY SITE 130 OF LOT 3 PARADISE PARK (REFER 011581420)</t>
  </si>
  <si>
    <t>IMP ONLY SITE 132 OF LOT 3 PARADISE PARK (REFER 011581422)</t>
  </si>
  <si>
    <t>IMP ONLY SITE 133 OF LOT 3 PARADISE PARK (REFER 011581423)</t>
  </si>
  <si>
    <t>IMP ONLY SITE 134 OF LOT 3 PARADISE PARK (REFER 011581424)</t>
  </si>
  <si>
    <t>IMP ONLY SITE 135 OF LOT 3 PARADISE PARK (REFER 011581425)</t>
  </si>
  <si>
    <t>IMP ONLY SITE 136 OF LOT 3 PARADISE PARK (REFER 011581426)</t>
  </si>
  <si>
    <t>IMP ONLY SITE 137 OF LOT 3 PARADISE PARK (REFER 011581427)</t>
  </si>
  <si>
    <t>IMP ONLY SITE 138 OF LOT 3 PARADISE PARK (REFER 011581428)</t>
  </si>
  <si>
    <t>IMP ONLY SITE 140 OF LOT 3 PARADISE PARK (REFER 011581430)</t>
  </si>
  <si>
    <t>IMP ONLY SITE 141 OF LOT 3 PARADISE PARK (REFER 011581431)</t>
  </si>
  <si>
    <t>IMP ONLY SITE 142 OF LOT 3 PARADISE PARK (REFER 011581432)</t>
  </si>
  <si>
    <t>IMP ONLY SITE 144 OF LOT 3 PARADISE PARK (REFER 011581434)</t>
  </si>
  <si>
    <t>IMP ONLY SITE 145 OF LOT 3 PARADISE PARK (REFER 011581435)</t>
  </si>
  <si>
    <t>IMP ONLY SITE 146 OF LOT 3 PARADISE PARK (REFER 011581436)</t>
  </si>
  <si>
    <t>IMP ONLY SITE 148 OF LOT 3 PARADISE PARK (REFER 011581438)</t>
  </si>
  <si>
    <t>IMP ONLY SITE 154 OF LOT 3 PARADISE PARK (REFER 011581444)</t>
  </si>
  <si>
    <t>IMP ONLY SITE 155 OF LOT 3 PARADISE PARK (REFER 011581445)</t>
  </si>
  <si>
    <t>IMP ONLY SITE 156 OF LOT 3 PARADISE PARK (REFER 011581446)</t>
  </si>
  <si>
    <t>IMP ONLY SITE 158 OF LOT 3 PARADISE PARK (REFER 011581448)</t>
  </si>
  <si>
    <t>IMP ONLY SITE 159 OF LOT 3 PARADISE PARK (REFER 011581449)</t>
  </si>
  <si>
    <t>IMP ONLY SITE 160 OF LOT 3 PARADISE PARK (REFER 011581450)</t>
  </si>
  <si>
    <t>IMP ONLY SITE 161 OF LOT 3 PARADISE PARK (REFER 011581451)</t>
  </si>
  <si>
    <t>IMP ONLY SITE 162 OF LOT 3 PARADISE PARK (REFER 011581452)</t>
  </si>
  <si>
    <t>IMP ONLY SITE 163 OF LOT 3 PARADISE PARK (REFER 011581453)</t>
  </si>
  <si>
    <t>IMP ONLY SITE 164 OF LOT 3 PARADISE PARK (REFER 011587145)</t>
  </si>
  <si>
    <t>IMP ONLY SITE 165 OF LOT 3 PARADISE PARK (REFER 011587146)</t>
  </si>
  <si>
    <t>IMP ONLY SITE 167 OF LOT 3 PARADISE PARK (REFER 011587148)</t>
  </si>
  <si>
    <t>IMP ONLY SITE 169 OF LOT 3 PARADISE PARK (REFER 011587150)</t>
  </si>
  <si>
    <t>IMP ONLY SITE 170 OF LOT 3 PARADISE PARK (REFER 011587151)</t>
  </si>
  <si>
    <t>IMP ONLY SITE 171 OF LOT 3 PARADISE PARK (REFER 011587152)</t>
  </si>
  <si>
    <t>IMP ONLY SITE 173 OF LOT 3 PARADISE PARK (REFER 011587154)</t>
  </si>
  <si>
    <t>IMP ONLY SITE 174 OF LOT 3 PARADISE PARK (REFER 011587155)</t>
  </si>
  <si>
    <t>IMP ONLY SITE 176 OF LOT 3 PARADISE PARK (REFER 011587157)</t>
  </si>
  <si>
    <t>IMP ONLY SITE 177 OF LOT 3 PARADISE PARK (REFER 011587158)</t>
  </si>
  <si>
    <t>IMP ONLY SITE 178 OF LOT 3 PARADISE PARK (REFER 011587159)</t>
  </si>
  <si>
    <t>IMP ONLY SITE 179 OF LOT 3 PARADISE PARK (REFER 011587160)</t>
  </si>
  <si>
    <t>IMP ONLY SITE 180 OF LOT 3 PARADISE PARK (REFER 011587161)</t>
  </si>
  <si>
    <t>IMP ONLY SITE 181 OF LOT 3 PARADISE PARK (REFER 011587162)</t>
  </si>
  <si>
    <t>IMP ONLY SITE 182 OF LOT 3 PARADISE PARK (REFER 011587163)</t>
  </si>
  <si>
    <t>IMP ONLY SITE 183 OF LOT 3 PARADISE PARK (REFER 011587164)</t>
  </si>
  <si>
    <t>IMP ONLY SITE 184 OF LOT 3 PARADISE PARK (REFER 011587165)</t>
  </si>
  <si>
    <t>IMP ONLY SITE 185 OF LOT 3 PARADISE PARK (REFER 011587166)</t>
  </si>
  <si>
    <t>IMP ONLY SITE 186 OF LOT 3 PARADISE PARK (REFER 011587167)</t>
  </si>
  <si>
    <t>IMP ONLY SITE 187 OF LOT 3 PARADISE PARK (REFER 011587168)</t>
  </si>
  <si>
    <t>IMP ONLY SITE 232 OF LOT 3 PARADISE PARK (REFER 011587213)</t>
  </si>
  <si>
    <t>IMP ONLY SITE 233 OF LOT 3 PARADISE PARK (REFER 011587214)</t>
  </si>
  <si>
    <t>IMP ONLY SITE 234 OF LOT 3 PARADISE PARK (REFER 011587215)</t>
  </si>
  <si>
    <t>IMP ONLY SITE 239 OF LOT 3 PARADISE PARK (REFER 011581457)</t>
  </si>
  <si>
    <t>IMP ONLY SITE 240 OF LOT 3 PARADISE PARK (REFER 011581458)</t>
  </si>
  <si>
    <t>IMP ONLY SITE 242 OF LOT 3 PARADISE PARK (REFER 011581460)</t>
  </si>
  <si>
    <t>IMP ONLY SITE 244 OF LOT 3 PARADISE PARK (REFER 011581462)</t>
  </si>
  <si>
    <t>IMP ONLY SITE 245 OF LOT 3 PARADISE PARK (REFER 011581463)</t>
  </si>
  <si>
    <t>IMP ONLY SITE 246 OF LOT 3 PARADISE PARK (REFER 011581464)</t>
  </si>
  <si>
    <t>LOT 1 PARADISE PARK</t>
  </si>
  <si>
    <t>LOT 2 PARADISE PARK</t>
  </si>
  <si>
    <t>LOT 3 PARADISE PARK EXC PT TO CITY OF BELLEVUE</t>
  </si>
  <si>
    <t>LOT 4 GILES CORNER REPLAT 1</t>
  </si>
  <si>
    <t>IMP ONLY LOT 141 GREEN ACRES MOBILE HOME PARK</t>
  </si>
  <si>
    <t>LOT 62 VILLAS AT CREEKSIDE</t>
  </si>
  <si>
    <t>OUTLOT A VILLAS AT CREEKSIDE (1.254 AC)</t>
  </si>
  <si>
    <t>IMP ONLY LOT 1 SANDS TRAILER COURT</t>
  </si>
  <si>
    <t>LOT 1 KOHLMEYER'S REPLAT ONE</t>
  </si>
  <si>
    <t>LOT 4 VAL VISTA REPLAT ONE</t>
  </si>
  <si>
    <t>BLDG 6 UNIT A TREGARON RIDGE CONDOMINIUMS (1.61%)</t>
  </si>
  <si>
    <t>LOT 1 VILLAS AT CREEKSIDE REPLAT ONE</t>
  </si>
  <si>
    <t>LOT 170 PORTAL RIDGE</t>
  </si>
  <si>
    <t>LOT 3 WICKS SOUTHPOINTE (1.893 AC)</t>
  </si>
  <si>
    <t>(ROW) TAX LOT 23 22-13-13 (.21 AC)</t>
  </si>
  <si>
    <t>OUTLOT B PLATFORD HILLS (5 AC)</t>
  </si>
  <si>
    <t>IMP ONLY SITE 66 OF LOT 1 PARADISE PARK</t>
  </si>
  <si>
    <t>UNIT 2005W-8 SILVERTHORNE CONDOMINIUM (1.625%)</t>
  </si>
  <si>
    <t>LOT 2 PALISADES REPLAT THREE</t>
  </si>
  <si>
    <t>IMP ONLY LOT 96 GREEN ACRES MOBILE HOME PARK</t>
  </si>
  <si>
    <t>OUTLOT A HILLCREST COUNTRY ESTATES</t>
  </si>
  <si>
    <t>OUTLOT B HILLCREST COUNTRY ESTATES</t>
  </si>
  <si>
    <t>IMP ONLY LOCATED ON LOT 1 NORTHRIDGE ESTATES REPLAT 6 (RE #011590390)</t>
  </si>
  <si>
    <t>W1/2 E1/2 SE1/4  EXC ROW 1-13-11 (39.40 AC)</t>
  </si>
  <si>
    <t>E1/2 E1/2 SE1/4 EXC ROW 1-13-11 (37.02 AC)</t>
  </si>
  <si>
    <t>LOT 4 GRAND VISTA ESTATES (3.003 AC)</t>
  </si>
  <si>
    <t>LOT 2 CAPEHART SQUARE REPLAT V (1.316 AC)</t>
  </si>
  <si>
    <t>IMP ONLY LOT 20 WASHINGTON TERRACE LLC</t>
  </si>
  <si>
    <t>IMP ONLY LOT 100 WASHINGTON TERRACE LLC</t>
  </si>
  <si>
    <t>IMP ONLY SITE 28 OF LOT 1 PARADISE PARK</t>
  </si>
  <si>
    <t>IMP ONLY SITE 39 OF LOT 1 PARADISE PARK</t>
  </si>
  <si>
    <t>IMP ONLY LOT 24C MARTINVIEW TRAILER COURT</t>
  </si>
  <si>
    <t>LOT 22 EQUESTRIAN RIDGE ESTATES II (3.35 AC)</t>
  </si>
  <si>
    <t>IMP ONLY SITE 52 OF LOT 1 PARADISE PARK</t>
  </si>
  <si>
    <t>LOT 3 SCHEWE FARMS (8.007 AC)</t>
  </si>
  <si>
    <t>IMP ONLY LOT 3C MARTINVIEW TRAILER COURT</t>
  </si>
  <si>
    <t>TAX LOT 12 18-13-14 (15.39 AC)</t>
  </si>
  <si>
    <t>IMP ONLY LOT 17B MARTINVIEW TRAILER COURT</t>
  </si>
  <si>
    <t>LOT 2 DENNY'S SUBDIVISION</t>
  </si>
  <si>
    <t>IMP ONLY LOT 30A MARTINVIEW TRAILER COURT</t>
  </si>
  <si>
    <t>LOT 4 KENNEDY TOWN CENTER REPLAT FIVE</t>
  </si>
  <si>
    <t>LOT 14 ASHBURY FARM</t>
  </si>
  <si>
    <t>LOT 63 ASHBURY FARM</t>
  </si>
  <si>
    <t>LOT 1 SOUTHRIDGE VALLEY (41.98 AC)</t>
  </si>
  <si>
    <t>LOT 2 SOUTHRIDGE VALLEY (3.70 AC)</t>
  </si>
  <si>
    <t>IMP ONLY SITE 120 OF LOT 2 PARADISE PARK</t>
  </si>
  <si>
    <t>LOT 22 LITTLE PRAIRIE (3.87 AC)</t>
  </si>
  <si>
    <t>LOT 60 ASPEN CREEK</t>
  </si>
  <si>
    <t>LOT 107 ASPEN CREEK</t>
  </si>
  <si>
    <t>OUTLOT A ASPEN CREEK</t>
  </si>
  <si>
    <t>OUTLOT B ASPEN CREEK</t>
  </si>
  <si>
    <t>OUTLOT C ASPEN CREEK</t>
  </si>
  <si>
    <t>OUTLOT D ASPEN CREEK (2.623 AC)</t>
  </si>
  <si>
    <t>OUTLOT F ASPEN CREEK</t>
  </si>
  <si>
    <t>LOT 90 TIBURON RIDGE</t>
  </si>
  <si>
    <t>LOT 52 STOCKMANS HOLLOW REPLAT FIVE</t>
  </si>
  <si>
    <t>OUTLOT A SETTLERS CREEK REPLAT 8</t>
  </si>
  <si>
    <t>IMP ONLY TAX LOTS F1 &amp;D (RE #011169613)</t>
  </si>
  <si>
    <t>LOT 1 PARADISE PARK REPLAT 1</t>
  </si>
  <si>
    <t>OUTLOT A PRAIRIE HILLS</t>
  </si>
  <si>
    <t>OUTLOT C PRAIRIE HILLS (0.85 AC)</t>
  </si>
  <si>
    <t>OUTLOT D PRAIRIE HILLS (0.75 AC)</t>
  </si>
  <si>
    <t>OUTLOT E PRAIRIE HILLS (0.82 AC)</t>
  </si>
  <si>
    <t>LOT 11 SPRING RIDGE</t>
  </si>
  <si>
    <t>LOT 23 SPRING RIDGE</t>
  </si>
  <si>
    <t>PT OUTLOT D SPRING RIDGE E WOLF CREEK (.75 AC)</t>
  </si>
  <si>
    <t>LOT 1 WICKS SOUTHPOINTE REPLAT 2</t>
  </si>
  <si>
    <t>OUTLOT G ASPEN CREEK</t>
  </si>
  <si>
    <t>OUTLOT H ASPEN CREEK</t>
  </si>
  <si>
    <t>OUTLOT I ASPEN CREEK</t>
  </si>
  <si>
    <t>OUTLOT J ASPEN CREEK</t>
  </si>
  <si>
    <t>OUTLOT K ASPEN CREEK</t>
  </si>
  <si>
    <t>OUTLOT M ASPEN CREEK</t>
  </si>
  <si>
    <t>OUTLOT N ASPEN CREEK</t>
  </si>
  <si>
    <t>OUTLOT O ASPEN CREEK</t>
  </si>
  <si>
    <t>UNIT 2E OUTLAND CROSSING OFFICE CONDOMINIUMS (4.57%)</t>
  </si>
  <si>
    <t>OUTLOT A MARTHA'S VINEYARD (2.06 AC)</t>
  </si>
  <si>
    <t>LOT 171 REMINGTON RIDGE</t>
  </si>
  <si>
    <t>LOT 246 REMINGTON RIDGE</t>
  </si>
  <si>
    <t>LOT 40 GARDEN OAKS</t>
  </si>
  <si>
    <t>LOT 74 GARDEN OAKS</t>
  </si>
  <si>
    <t>LOT 104 GARDEN OAKS</t>
  </si>
  <si>
    <t>LOT 143 GARDEN OAKS</t>
  </si>
  <si>
    <t>LOT 2 BELLBROOK REPLAT 1</t>
  </si>
  <si>
    <t>LOT 22 SPRINGFIELD PINES REPLAT 1</t>
  </si>
  <si>
    <t>OUTLOT A PIONEER VIEW</t>
  </si>
  <si>
    <t>OUTLOT B PIONEER VIEW</t>
  </si>
  <si>
    <t>OUTLOT C PIONEER VIEW</t>
  </si>
  <si>
    <t>OUTLOT D PIONEER VIEW</t>
  </si>
  <si>
    <t>LOT 146 TIBURON RIDGE</t>
  </si>
  <si>
    <t>LOT 213 LIONS GATE (1.576 AC)</t>
  </si>
  <si>
    <t>OUTLOT A LIONS GATE</t>
  </si>
  <si>
    <t>OUTLOT B LIONS GATE (3.446 AC)</t>
  </si>
  <si>
    <t>OUTLOT C LIONS GATE</t>
  </si>
  <si>
    <t>OUTLOT D LIONS GATE</t>
  </si>
  <si>
    <t>OUTLOT E LIONS GATE (1.189 AC)</t>
  </si>
  <si>
    <t>OUTLOT F LIONS GATE (1.246 AC)</t>
  </si>
  <si>
    <t>OUTLOT G LIONS GATE</t>
  </si>
  <si>
    <t>OUTLOT H LIONS GATE (7.237 AC)</t>
  </si>
  <si>
    <t>OUTLOT I LIONS GATE</t>
  </si>
  <si>
    <t>LOT 1 DH ADDITION REPLAT 1 (6.074 AC)</t>
  </si>
  <si>
    <t>LOT 2 DH ADDITION REPLAT 1 (6.08 AC)</t>
  </si>
  <si>
    <t>LOT 3 DH ADDITION REPLAT 1 (7.029 AC)</t>
  </si>
  <si>
    <t>LOT 2 MELIA MEADOWS REPLAT 1 (1.251 AC)</t>
  </si>
  <si>
    <t>PT OUTLOT N RIVER OAKS (0.58 AC) (2 CARDS/OWNERS)</t>
  </si>
  <si>
    <t>LOT 7 BRIDGEPORT</t>
  </si>
  <si>
    <t>LOT 11 BRIDGEPORT</t>
  </si>
  <si>
    <t>LOT 61 BRIDGEPORT</t>
  </si>
  <si>
    <t>LOT 107 BRIDGEPORT</t>
  </si>
  <si>
    <t>LOT 110 BRIDGEPORT</t>
  </si>
  <si>
    <t>LOT 83 SHADOW LAKE 2</t>
  </si>
  <si>
    <t>LOT 2 THE RESERVE AT SCHRAM POINT</t>
  </si>
  <si>
    <t>LOT 16 THE RESERVE AT SCHRAM POINT</t>
  </si>
  <si>
    <t>LOT 109 ASHBURY CREEK</t>
  </si>
  <si>
    <t>LOT 134 ASHBURY CREEK</t>
  </si>
  <si>
    <t>LOT 151 ASHBURY CREEK</t>
  </si>
  <si>
    <t>LOT 193 ASHBURY CREEK</t>
  </si>
  <si>
    <t>LOT 118 ASPEN CREEK NORTH</t>
  </si>
  <si>
    <t>LOT 144 GRANITE LAKE</t>
  </si>
  <si>
    <t>LOT 230 GRANITE LAKE</t>
  </si>
  <si>
    <t>LOT 231 GRANITE LAKE</t>
  </si>
  <si>
    <t>OUTLOT A SUMTUR CROSSING (1.451 AC)</t>
  </si>
  <si>
    <t>LOT 5 FOUNDERS RIDGE</t>
  </si>
  <si>
    <t>LOT 30 LINCOLN WAY</t>
  </si>
  <si>
    <t>PT LOT 44 LINCOLN WAY (2 CARDS/2 SECTIONS)</t>
  </si>
  <si>
    <t>OUTLOT E PIONEER VIEW</t>
  </si>
  <si>
    <t>OUTLOT F PIONEER VIEW</t>
  </si>
  <si>
    <t>OUTLOT G PIONEER VIEW</t>
  </si>
  <si>
    <t>OUTLOT H PIONEER VIEW (1.02 AC)</t>
  </si>
  <si>
    <t>OUTLOT I PIONEER VIEW (1.60 AC)</t>
  </si>
  <si>
    <t>OUTLOT J PIONEER VIEW</t>
  </si>
  <si>
    <t>OUTLOT K PIONEER VIEW</t>
  </si>
  <si>
    <t>OUTLOT L PIONEER VIEW</t>
  </si>
  <si>
    <t>PT OUTLOT M PIONEER VIEW (24.38 AC) (2 CARDS/2 TAX TAX DISTRICTS)</t>
  </si>
  <si>
    <t>PT OUTLOT M PIONEER VIEW (2 CARDS/2 TAX TAX DISTRICTS)</t>
  </si>
  <si>
    <t>OUTLOT N PIONEER VIEW</t>
  </si>
  <si>
    <t>LOT 247 GRANITE LAKE</t>
  </si>
  <si>
    <t>OUTLOT J REMINGTON RIDGE (0.892 AC)</t>
  </si>
  <si>
    <t>OUTLOT K REMINGTON RIDGE (1.099 AC)</t>
  </si>
  <si>
    <t>OUTLOT L REMINGTON RIDGE (2.319 AC)</t>
  </si>
  <si>
    <t>PT LOT 7 BRIDGEPORT SUBDIVISION REPLAT 1 (2 CARDS/2 TAX DISTRICTS)</t>
  </si>
  <si>
    <t>IMP ONLY LOT 61 GREEN ACRES MOBILE HOME PARK</t>
  </si>
  <si>
    <t>PT OUTLOT O RIVER OAKS (2.24 AC) (2 CARDS)</t>
  </si>
  <si>
    <t>PT OUTLOT O RIVER OAKS (1.178 AC) (2 CARDS)</t>
  </si>
  <si>
    <t>OUTLOT P RIVER OAKS (2.268 AC)</t>
  </si>
  <si>
    <t>LOT 146 REMINGTON WEST</t>
  </si>
  <si>
    <t>OUTLOT A REMINGTON WEST (1.642 AC)</t>
  </si>
  <si>
    <t>OUTLOT B REMINGTON WEST (3.420 AC)</t>
  </si>
  <si>
    <t>OUTLOT C REMINGTON WEST (0.497 AC)</t>
  </si>
  <si>
    <t>OUTLOT D REMINGTON WEST (0.069 AC)</t>
  </si>
  <si>
    <t>OUTLOT Q RIVER OAKS (1.268 AC)</t>
  </si>
  <si>
    <t>OUTLOT R RIVER OAKS (1.998 AC)</t>
  </si>
  <si>
    <t>LOT 1 HILLS OF ASPEN CREEK REPLAT 1</t>
  </si>
  <si>
    <t>LOT 2 HILLS OF ASPEN CREEK REPLAT 1</t>
  </si>
  <si>
    <t>LOT 3 HILLS OF ASPEN CREEK REPLAT 1</t>
  </si>
  <si>
    <t>LOT 4 HILLS OF ASPEN CREEK REPLAT 1</t>
  </si>
  <si>
    <t>LOT 5 HILLS OF ASPEN CREEK REPLAT 1</t>
  </si>
  <si>
    <t>LOT 7 HILLS OF ASPEN CREEK REPLAT 1</t>
  </si>
  <si>
    <t>LOT 8 HILLS OF ASPEN CREEK REPLAT 1</t>
  </si>
  <si>
    <t>LOT 9 HILLS OF ASPEN CREEK REPLAT 1</t>
  </si>
  <si>
    <t>LOT 10 HILLS OF ASPEN CREEK REPLAT 1</t>
  </si>
  <si>
    <t>LOT 11 HILLS OF ASPEN CREEK REPLAT 1</t>
  </si>
  <si>
    <t>LOT 12 HILLS OF ASPEN CREEK REPLAT 1</t>
  </si>
  <si>
    <t>LOT 13 HILLS OF ASPEN CREEK REPLAT 1</t>
  </si>
  <si>
    <t>LOT 14 HILLS OF ASPEN CREEK REPLAT 1</t>
  </si>
  <si>
    <t>LOT 15 HILLS OF ASPEN CREEK REPLAT 1</t>
  </si>
  <si>
    <t>LOT 16 HILLS OF ASPEN CREEK REPLAT 1</t>
  </si>
  <si>
    <t>LOT 17 HILLS OF ASPEN CREEK REPLAT 1</t>
  </si>
  <si>
    <t>LOT 18 HILLS OF ASPEN CREEK REPLAT 1</t>
  </si>
  <si>
    <t>LOT 19 HILLS OF ASPEN CREEK REPLAT 1</t>
  </si>
  <si>
    <t>LOT 21 HILLS OF ASPEN CREEK REPLAT 1</t>
  </si>
  <si>
    <t>LOT 22 HILLS OF ASPEN CREEK REPLAT 1</t>
  </si>
  <si>
    <t>LOT 23 HILLS OF ASPEN CREEK REPLAT 1</t>
  </si>
  <si>
    <t>LOT 24 HILLS OF ASPEN CREEK REPLAT 1</t>
  </si>
  <si>
    <t>LOT 25 HILLS OF ASPEN CREEK REPLAT 1</t>
  </si>
  <si>
    <t>LOT 26 HILLS OF ASPEN CREEK REPLAT 1</t>
  </si>
  <si>
    <t>LOT 27 HILLS OF ASPEN CREEK REPLAT 1</t>
  </si>
  <si>
    <t>LOT 28 HILLS OF ASPEN CREEK REPLAT 1</t>
  </si>
  <si>
    <t>LOT 29 HILLS OF ASPEN CREEK REPLAT 1</t>
  </si>
  <si>
    <t>LOT 30 HILLS OF ASPEN CREEK REPLAT 1</t>
  </si>
  <si>
    <t>LOT 31 HILLS OF ASPEN CREEK REPLAT 1</t>
  </si>
  <si>
    <t>LOT 32 HILLS OF ASPEN CREEK REPLAT 1</t>
  </si>
  <si>
    <t>LOT 33 HILLS OF ASPEN CREEK REPLAT 1</t>
  </si>
  <si>
    <t>LOT 34 HILLS OF ASPEN CREEK REPLAT 1</t>
  </si>
  <si>
    <t>LOT 35 HILLS OF ASPEN CREEK REPLAT 1</t>
  </si>
  <si>
    <t>LOT 36 HILLS OF ASPEN CREEK REPLAT 1</t>
  </si>
  <si>
    <t>LOT 37 HILLS OF ASPEN CREEK REPLAT 1</t>
  </si>
  <si>
    <t>LOT 38 HILLS OF ASPEN CREEK REPLAT 1</t>
  </si>
  <si>
    <t>LOT 39 HILLS OF ASPEN CREEK REPLAT 1</t>
  </si>
  <si>
    <t>LOT 40 HILLS OF ASPEN CREEK REPLAT 1</t>
  </si>
  <si>
    <t>LOT 42 HILLS OF ASPEN CREEK REPLAT 1</t>
  </si>
  <si>
    <t>LOT 43 HILLS OF ASPEN CREEK REPLAT 1</t>
  </si>
  <si>
    <t>LOT 44 HILLS OF ASPEN CREEK REPLAT 1</t>
  </si>
  <si>
    <t>LOT 45 HILLS OF ASPEN CREEK REPLAT 1</t>
  </si>
  <si>
    <t>LOT 46 HILLS OF ASPEN CREEK REPLAT 1</t>
  </si>
  <si>
    <t>LOT 47 HILLS OF ASPEN CREEK REPLAT 1</t>
  </si>
  <si>
    <t>LOT 48 HILLS OF ASPEN CREEK REPLAT 1</t>
  </si>
  <si>
    <t>LOT 49 HILLS OF ASPEN CREEK REPLAT 1</t>
  </si>
  <si>
    <t>LOT 50 HILLS OF ASPEN CREEK REPLAT 1</t>
  </si>
  <si>
    <t>LOT 51 HILLS OF ASPEN CREEK REPLAT 1</t>
  </si>
  <si>
    <t>LOT 52 HILLS OF ASPEN CREEK REPLAT 1</t>
  </si>
  <si>
    <t>LOT 53 HILLS OF ASPEN CREEK REPLAT 1</t>
  </si>
  <si>
    <t>LOT 54 HILLS OF ASPEN CREEK REPLAT 1</t>
  </si>
  <si>
    <t>LOT 55 HILLS OF ASPEN CREEK REPLAT 1</t>
  </si>
  <si>
    <t>OUTLOT A HILLS OF ASPEN CREEK REPLAT 1 (0.55 AC)</t>
  </si>
  <si>
    <t>OUTLOT B HILLS OF ASPEN CREEK REPLAT 1 (1.75 AC)</t>
  </si>
  <si>
    <t>OUTLOT C HILLS OF ASPEN CREEK REPLAT 1 (0.85 AC)</t>
  </si>
  <si>
    <t>OUTLOT A SUMTUR CROSSING REPLAT ONE (0.689 AC)</t>
  </si>
  <si>
    <t>LOT 302 SUMTUR CROSSING</t>
  </si>
  <si>
    <t>LOT 336 SUMTUR CROSSING</t>
  </si>
  <si>
    <t>OUTLOT G SUMTUR CROSSING (5.075 AC)</t>
  </si>
  <si>
    <t>OUTLOT H SUMTUR CROSSING (10.658 AC)</t>
  </si>
  <si>
    <t>OUTLOT J SUMTUR CROSSING (1.557 AC)</t>
  </si>
  <si>
    <t>OUTLOT K SUMTUR CROSSING (1.846 AC)</t>
  </si>
  <si>
    <t>OUTLOT M SUMTUR CROSSING (0.819 AC)</t>
  </si>
  <si>
    <t>OUTLOT Q SUMTUR CROSSING (0.987 AC)</t>
  </si>
  <si>
    <t>PT OUTLOT R SUMTUR CROSSING (2.545 AC) (2 CARDS/2 TAX DISTRICTS)</t>
  </si>
  <si>
    <t>PT OUTLOT R SUMTUR CROSSING (0.212 AC) (2 CARDS/ 2 TAX DISTRICTS)</t>
  </si>
  <si>
    <t>LOT 12 LA VISTA CITY CENTRE REPLAT THREE</t>
  </si>
  <si>
    <t>OUTLOT H RIVER OAKS REPLAT FOUR</t>
  </si>
  <si>
    <t>LOT 18 HARVEST HILLS</t>
  </si>
  <si>
    <t>LOT 61 HARVEST HILLS</t>
  </si>
  <si>
    <t>LOT 62 HARVEST HILLS</t>
  </si>
  <si>
    <t xml:space="preserve">VAC 108TH ST ADJ TO OULOT F GRANITE FALLS NORTH EXC PT FOR SID </t>
  </si>
  <si>
    <t>LOT 1 LUCKY J NUMBER 3 (1.25 AC)</t>
  </si>
  <si>
    <t>LOT 190 SHADOW LAKE 2</t>
  </si>
  <si>
    <t>LOT 199 SHADOW LAKE 2</t>
  </si>
  <si>
    <t>LOT 213 SHADOW LAKE 2</t>
  </si>
  <si>
    <t>LOT 227 SHADOW LAKE 2</t>
  </si>
  <si>
    <t>NORTHWESTERLY .56 AC S1/2 NW 1/4 1-13-12 (.56 AC)</t>
  </si>
  <si>
    <t>LOT 1 BELLEVUE REPLAT THREE</t>
  </si>
  <si>
    <t>LOT 2 BELLEVUE REPLAT THREE</t>
  </si>
  <si>
    <t>LOT 174 ALTA COLLINA</t>
  </si>
  <si>
    <t>VAC HWY 370 ROW EXC PT FOR LOT 364 ASPEN CREEK W1/2 SW1/4 29-14-11~(.24 AC)~</t>
  </si>
  <si>
    <t>PT LOT 2 OLD ORCHARD PLACE REPLAT 2 (2 CARDS/ 2 OWNERS)</t>
  </si>
  <si>
    <t>LOT 2 CHILDS ESTATE ACRES REPLAT 6</t>
  </si>
  <si>
    <t>LOT 161 ASPEN CREEK NORTH</t>
  </si>
  <si>
    <t>LOT 186 ASPEN CREEK NORTH</t>
  </si>
  <si>
    <t>LOT 209 ASPEN CREEK NORTH</t>
  </si>
  <si>
    <t>LOT 225 ASPEN CREEK NORTH</t>
  </si>
  <si>
    <t>LOT 239 ASPEN CREEK NORTH</t>
  </si>
  <si>
    <t>LOT 256 ASPEN CREEK NORTH</t>
  </si>
  <si>
    <t>LOT 260 ASPEN CREEK NORTH</t>
  </si>
  <si>
    <t>LOT 1 SWIFT PLACE REPLAT TWO</t>
  </si>
  <si>
    <t>(ROW) LOTS 1A &amp; 2A LOT A BLOCK 18 PAPILLION</t>
  </si>
  <si>
    <t>PT LOT 7 LA VISTA CITY CENTRE REPLAT THREE</t>
  </si>
  <si>
    <t>OUTLOT A KRAJICEK ACRES 2ND (3.74 AC)</t>
  </si>
  <si>
    <t>PT LOT 2 LA PLATTE REPLAT 1</t>
  </si>
  <si>
    <t>IMP ONLY NW1/4 SW1/4 NW1/4 24-13-12 (80.73 AC)</t>
  </si>
  <si>
    <t>*Indicates Multiple Years</t>
  </si>
  <si>
    <t>COUNTY</t>
  </si>
  <si>
    <t>CNT NUMBER</t>
  </si>
  <si>
    <t>SARPY</t>
  </si>
  <si>
    <t>Special Assessments Interest Through March 6, 2023</t>
  </si>
  <si>
    <t>Only Deliquent Payments Are Eligible For Sale</t>
  </si>
  <si>
    <t>PARCEL #</t>
  </si>
  <si>
    <t>LEGAL DESCRIPTION</t>
  </si>
  <si>
    <t>TOTAL DUE</t>
  </si>
  <si>
    <t>LOT 14 HIGHVIEW ADDITION TO SPRINGFIELD</t>
  </si>
  <si>
    <t>LOT 15 BLOCK 5 GOOD LUCK ADDITION</t>
  </si>
  <si>
    <t>LOT 267 CHANDLER HILLS</t>
  </si>
  <si>
    <t>LOT 1 FOREST HEIGHTS</t>
  </si>
  <si>
    <t>LOT 2 BLOCK 7 VALLEY VIEW</t>
  </si>
  <si>
    <t>LOT 15 BLOCK 2 GOOD LUCK ADDITION &amp; VAC ALLEY ADJ</t>
  </si>
  <si>
    <t>LOT 1D PLEASANT HILL OR MARTIN'S SUBDIVISION (4.81 AC)</t>
  </si>
  <si>
    <t>LOT 35D PLEASANT HILL OR MARTIN'S SUBDIVISION</t>
  </si>
  <si>
    <t>LOT 22 SVOBODA'S ADDITION</t>
  </si>
  <si>
    <t>LOT 18 WILSON &amp; JOHNSON SECOND SUBDIVISION</t>
  </si>
  <si>
    <t>PT TAX LOT 7 &amp; PT OF TAX LOT 12 LYING SOUTH OF NEW HWY ROW 24-13-13 (92.31 AC) (2 HOUSES)</t>
  </si>
  <si>
    <t>LOT 27 BLOCK 7 FIRST ADDITION TO RANDOLPH PLACE TO SOUTH OMAHA &amp; 1/2 VAC ALLEY ADJ</t>
  </si>
  <si>
    <t>LOT 97 SOUTHERN VIEW 2ND PLATTING</t>
  </si>
  <si>
    <t>S 450' TAX LOT D1A1 2-13-13 &amp; S 450' TAX LOT 6 3-13-13 (2.77 AC)</t>
  </si>
  <si>
    <t>LOT 72 FAULKLAND HEIGHTS</t>
  </si>
  <si>
    <t>LOT 16A PROKUPEK SUBDIVISION</t>
  </si>
  <si>
    <t>LOTS 5 &amp; 6 BLOCK 12 FIRST ADDITION TO RANDOLPH PLACE TO SOUTH OMAHA &amp; N 1/2 VAC ALLEY ADJ</t>
  </si>
  <si>
    <t>LOT 3 &amp; N 1/2 LOT 28 BLOCK 1 RANDOLPH PLACE &amp; ALL VAC ALLEY BETWEEN</t>
  </si>
  <si>
    <t>LOT 9 BLOCK 1 RANDOLPH PLACE &amp; 1/2 VAC ALLEY ADJ</t>
  </si>
  <si>
    <t>LOT 16 &amp; W 15' LOT 17 BLOCK 3 RANDOLPH PLACE</t>
  </si>
  <si>
    <t>LOT 1085 LA VISTA</t>
  </si>
  <si>
    <t>LOT 26 GOLDEN HILLS</t>
  </si>
  <si>
    <t>LOT 12 BLOCK 13 HIGH MEADOWS</t>
  </si>
  <si>
    <t>PARCEL 1 &amp; TAX LOTS 9D1 &amp; 9D2 23-14-13 &amp; LOT I-2A HILLSIDE SUBDIVISION (1.32 AC)</t>
  </si>
  <si>
    <t>TAX LOT 7B1 15-14-13 (1.07 AC)</t>
  </si>
  <si>
    <t>TAX LOT 1B 15-13-13 (3.68 AC)</t>
  </si>
  <si>
    <t>66 FT VAC 26TH AVE ADJ LOT 1 BLOCK 280 &amp; LOT 6 BLOCK 281 BELLEVUE</t>
  </si>
  <si>
    <t>OUTLOT B QUAIL CREEK (2.345 AC)</t>
  </si>
  <si>
    <t>OUTLOT E QUAIL CREEK (2.246 AC)</t>
  </si>
  <si>
    <t>TAX LOTS 6A1A &amp; 9A4A1 E OF ROW 26-14-13 (3.76 AC)</t>
  </si>
  <si>
    <t>LOT 1B1 BUTTERFIELDS SUBDIVISION</t>
  </si>
  <si>
    <t>LOT 3 REPLAT OF LOTS 18 AND 19, WESTRIDGE FARMS (2.19 AC)</t>
  </si>
  <si>
    <t>LOT 5 WALK-A-PONY ADDITION &amp; VAC 13TH AVE</t>
  </si>
  <si>
    <t>LOT 1 WALBECK ADDITION</t>
  </si>
  <si>
    <t>LOT 7 GREGG ROAD PLACE SOUTH</t>
  </si>
  <si>
    <t>LOT 1B REPLAT MOSE ADDITION 2</t>
  </si>
  <si>
    <t>IMP ONLY LOT 8B MARTINVIEW TRAILER COURT</t>
  </si>
  <si>
    <t>LOT 70 OAKHURST</t>
  </si>
  <si>
    <t>LOT 4 BARTAK ADDITION</t>
  </si>
  <si>
    <t>LOT 8 ROSE DALE HEIGHTS NO. 2 REPLAT I</t>
  </si>
  <si>
    <t>LOT 1 ZIMMERMAN'S SECOND ADDITION</t>
  </si>
  <si>
    <t>IMP ONLY LOT 135 GREEN ACRES MOBILE HOME PARK</t>
  </si>
  <si>
    <t>COUNTY 
NUMBER</t>
  </si>
  <si>
    <t>PARCEL ID</t>
  </si>
  <si>
    <t>TAX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</si>
</sst>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0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164" fontId="0" fillId="0" borderId="0" xfId="0" applyNumberFormat="1" applyAlignment="1">
      <alignment horizontal="left"/>
    </xf>
    <xf numFmtId="164" fontId="18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44" fontId="16" fillId="0" borderId="0" xfId="1" applyFont="1" applyAlignment="1">
      <alignment horizontal="left"/>
    </xf>
    <xf numFmtId="0" fontId="0" fillId="0" borderId="0" xfId="0" applyAlignment="1">
      <alignment horizontal="left"/>
    </xf>
    <xf numFmtId="44" fontId="0" fillId="0" borderId="0" xfId="1" applyFont="1" applyAlignment="1">
      <alignment horizontal="left"/>
    </xf>
    <xf numFmtId="49" fontId="0" fillId="0" borderId="0" xfId="0" applyNumberFormat="1" applyAlignment="1">
      <alignment horizontal="left"/>
    </xf>
    <xf numFmtId="0" fontId="18" fillId="0" borderId="0" xfId="0" applyFont="1" applyAlignment="1">
      <alignment horizontal="left"/>
    </xf>
    <xf numFmtId="44" fontId="18" fillId="0" borderId="0" xfId="1" applyFont="1" applyAlignment="1">
      <alignment horizontal="left"/>
    </xf>
    <xf numFmtId="44" fontId="0" fillId="0" borderId="0" xfId="1" applyFont="1" applyFill="1" applyAlignment="1">
      <alignment horizontal="lef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57"/>
  <sheetViews>
    <sheetView tabSelected="1" workbookViewId="0"/>
  </sheetViews>
  <sheetFormatPr defaultRowHeight="15" x14ac:dyDescent="0.25"/>
  <cols>
    <col min="1" max="2" width="9.140625" style="6"/>
    <col min="3" max="3" width="10" style="6" bestFit="1" customWidth="1"/>
    <col min="4" max="4" width="106.5703125" style="6" bestFit="1" customWidth="1"/>
    <col min="5" max="5" width="12.5703125" style="7" bestFit="1" customWidth="1"/>
    <col min="6" max="16384" width="9.140625" style="6"/>
  </cols>
  <sheetData>
    <row r="1" spans="1:5" s="3" customFormat="1" ht="30" x14ac:dyDescent="0.25">
      <c r="A1" s="3" t="s">
        <v>895</v>
      </c>
      <c r="B1" s="4" t="s">
        <v>945</v>
      </c>
      <c r="C1" s="3" t="s">
        <v>946</v>
      </c>
      <c r="D1" s="3" t="s">
        <v>0</v>
      </c>
      <c r="E1" s="5" t="s">
        <v>947</v>
      </c>
    </row>
    <row r="2" spans="1:5" x14ac:dyDescent="0.25">
      <c r="A2" s="6" t="s">
        <v>897</v>
      </c>
      <c r="B2" s="6">
        <v>77</v>
      </c>
      <c r="C2" s="6" t="str">
        <f>"001060074"</f>
        <v>001060074</v>
      </c>
      <c r="D2" s="6" t="s">
        <v>1</v>
      </c>
      <c r="E2" s="7">
        <v>2201.09</v>
      </c>
    </row>
    <row r="3" spans="1:5" x14ac:dyDescent="0.25">
      <c r="A3" s="6" t="s">
        <v>897</v>
      </c>
      <c r="B3" s="6">
        <v>77</v>
      </c>
      <c r="C3" s="6" t="str">
        <f>"010322574"</f>
        <v>010322574</v>
      </c>
      <c r="D3" s="6" t="s">
        <v>2</v>
      </c>
      <c r="E3" s="7">
        <v>1199.76</v>
      </c>
    </row>
    <row r="4" spans="1:5" x14ac:dyDescent="0.25">
      <c r="A4" s="6" t="s">
        <v>897</v>
      </c>
      <c r="B4" s="6">
        <v>77</v>
      </c>
      <c r="C4" s="6" t="str">
        <f>"010323996"</f>
        <v>010323996</v>
      </c>
      <c r="D4" s="6" t="s">
        <v>3</v>
      </c>
      <c r="E4" s="7">
        <v>4123.3999999999996</v>
      </c>
    </row>
    <row r="5" spans="1:5" x14ac:dyDescent="0.25">
      <c r="A5" s="6" t="s">
        <v>897</v>
      </c>
      <c r="B5" s="6">
        <v>77</v>
      </c>
      <c r="C5" s="6" t="str">
        <f>"010324453"</f>
        <v>010324453</v>
      </c>
      <c r="D5" s="6" t="s">
        <v>4</v>
      </c>
      <c r="E5" s="7">
        <v>1779.17</v>
      </c>
    </row>
    <row r="6" spans="1:5" x14ac:dyDescent="0.25">
      <c r="A6" s="6" t="s">
        <v>897</v>
      </c>
      <c r="B6" s="6">
        <v>77</v>
      </c>
      <c r="C6" s="6" t="str">
        <f>"010326189"</f>
        <v>010326189</v>
      </c>
      <c r="D6" s="6" t="s">
        <v>5</v>
      </c>
      <c r="E6" s="7">
        <v>1546.17</v>
      </c>
    </row>
    <row r="7" spans="1:5" x14ac:dyDescent="0.25">
      <c r="A7" s="6" t="s">
        <v>897</v>
      </c>
      <c r="B7" s="6">
        <v>77</v>
      </c>
      <c r="C7" s="6" t="str">
        <f>"010326901"</f>
        <v>010326901</v>
      </c>
      <c r="D7" s="6" t="s">
        <v>6</v>
      </c>
      <c r="E7" s="7">
        <v>5799.02</v>
      </c>
    </row>
    <row r="8" spans="1:5" x14ac:dyDescent="0.25">
      <c r="A8" s="6" t="s">
        <v>897</v>
      </c>
      <c r="B8" s="6">
        <v>77</v>
      </c>
      <c r="C8" s="6" t="str">
        <f>"010326987"</f>
        <v>010326987</v>
      </c>
      <c r="D8" s="6" t="s">
        <v>7</v>
      </c>
      <c r="E8" s="7">
        <v>3627.62</v>
      </c>
    </row>
    <row r="9" spans="1:5" x14ac:dyDescent="0.25">
      <c r="A9" s="6" t="s">
        <v>897</v>
      </c>
      <c r="B9" s="6">
        <v>77</v>
      </c>
      <c r="C9" s="6" t="str">
        <f>"010327533"</f>
        <v>010327533</v>
      </c>
      <c r="D9" s="6" t="s">
        <v>8</v>
      </c>
      <c r="E9" s="7">
        <v>1754.8</v>
      </c>
    </row>
    <row r="10" spans="1:5" x14ac:dyDescent="0.25">
      <c r="A10" s="6" t="s">
        <v>897</v>
      </c>
      <c r="B10" s="6">
        <v>77</v>
      </c>
      <c r="C10" s="6" t="str">
        <f>"010329811"</f>
        <v>010329811</v>
      </c>
      <c r="D10" s="6" t="s">
        <v>9</v>
      </c>
      <c r="E10" s="7">
        <v>2761.56</v>
      </c>
    </row>
    <row r="11" spans="1:5" x14ac:dyDescent="0.25">
      <c r="A11" s="6" t="s">
        <v>897</v>
      </c>
      <c r="B11" s="6">
        <v>77</v>
      </c>
      <c r="C11" s="6" t="str">
        <f>"010330046"</f>
        <v>010330046</v>
      </c>
      <c r="D11" s="6" t="s">
        <v>10</v>
      </c>
      <c r="E11" s="7">
        <v>3540.68</v>
      </c>
    </row>
    <row r="12" spans="1:5" x14ac:dyDescent="0.25">
      <c r="A12" s="6" t="s">
        <v>897</v>
      </c>
      <c r="B12" s="6">
        <v>77</v>
      </c>
      <c r="C12" s="6" t="str">
        <f>"010330127"</f>
        <v>010330127</v>
      </c>
      <c r="D12" s="6" t="s">
        <v>11</v>
      </c>
      <c r="E12" s="7">
        <v>980.49</v>
      </c>
    </row>
    <row r="13" spans="1:5" x14ac:dyDescent="0.25">
      <c r="A13" s="6" t="s">
        <v>897</v>
      </c>
      <c r="B13" s="6">
        <v>77</v>
      </c>
      <c r="C13" s="6" t="str">
        <f>"010330445"</f>
        <v>010330445</v>
      </c>
      <c r="D13" s="6" t="s">
        <v>12</v>
      </c>
      <c r="E13" s="7">
        <v>1225.72</v>
      </c>
    </row>
    <row r="14" spans="1:5" x14ac:dyDescent="0.25">
      <c r="A14" s="6" t="s">
        <v>897</v>
      </c>
      <c r="B14" s="6">
        <v>77</v>
      </c>
      <c r="C14" s="6" t="str">
        <f>"010331506"</f>
        <v>010331506</v>
      </c>
      <c r="D14" s="6" t="s">
        <v>13</v>
      </c>
      <c r="E14" s="7">
        <v>1124.95</v>
      </c>
    </row>
    <row r="15" spans="1:5" x14ac:dyDescent="0.25">
      <c r="A15" s="6" t="s">
        <v>897</v>
      </c>
      <c r="B15" s="6">
        <v>77</v>
      </c>
      <c r="C15" s="6" t="str">
        <f>"010331921"</f>
        <v>010331921</v>
      </c>
      <c r="D15" s="6" t="s">
        <v>14</v>
      </c>
      <c r="E15" s="7">
        <v>355.38</v>
      </c>
    </row>
    <row r="16" spans="1:5" x14ac:dyDescent="0.25">
      <c r="A16" s="6" t="s">
        <v>897</v>
      </c>
      <c r="B16" s="6">
        <v>77</v>
      </c>
      <c r="C16" s="6" t="str">
        <f>"010336826"</f>
        <v>010336826</v>
      </c>
      <c r="D16" s="6" t="s">
        <v>15</v>
      </c>
      <c r="E16" s="7">
        <v>1483.92</v>
      </c>
    </row>
    <row r="17" spans="1:5" x14ac:dyDescent="0.25">
      <c r="A17" s="6" t="s">
        <v>897</v>
      </c>
      <c r="B17" s="6">
        <v>77</v>
      </c>
      <c r="C17" s="6" t="str">
        <f>"010337172"</f>
        <v>010337172</v>
      </c>
      <c r="D17" s="6" t="s">
        <v>16</v>
      </c>
      <c r="E17" s="7">
        <v>1536.6</v>
      </c>
    </row>
    <row r="18" spans="1:5" x14ac:dyDescent="0.25">
      <c r="A18" s="6" t="s">
        <v>897</v>
      </c>
      <c r="B18" s="6">
        <v>77</v>
      </c>
      <c r="C18" s="6" t="str">
        <f>"010338543"</f>
        <v>010338543</v>
      </c>
      <c r="D18" s="6" t="s">
        <v>17</v>
      </c>
      <c r="E18" s="7">
        <v>3215.96</v>
      </c>
    </row>
    <row r="19" spans="1:5" x14ac:dyDescent="0.25">
      <c r="A19" s="6" t="s">
        <v>897</v>
      </c>
      <c r="B19" s="6">
        <v>77</v>
      </c>
      <c r="C19" s="6" t="str">
        <f>"010338632"</f>
        <v>010338632</v>
      </c>
      <c r="D19" s="6" t="s">
        <v>18</v>
      </c>
      <c r="E19" s="7">
        <v>3339.02</v>
      </c>
    </row>
    <row r="20" spans="1:5" x14ac:dyDescent="0.25">
      <c r="A20" s="6" t="s">
        <v>897</v>
      </c>
      <c r="B20" s="6">
        <v>77</v>
      </c>
      <c r="C20" s="6" t="str">
        <f>"010338683"</f>
        <v>010338683</v>
      </c>
      <c r="D20" s="6" t="s">
        <v>19</v>
      </c>
      <c r="E20" s="7">
        <v>2076.1</v>
      </c>
    </row>
    <row r="21" spans="1:5" x14ac:dyDescent="0.25">
      <c r="A21" s="6" t="s">
        <v>897</v>
      </c>
      <c r="B21" s="6">
        <v>77</v>
      </c>
      <c r="C21" s="6" t="str">
        <f>"010339353"</f>
        <v>010339353</v>
      </c>
      <c r="D21" s="6" t="s">
        <v>20</v>
      </c>
      <c r="E21" s="7">
        <v>3600.6</v>
      </c>
    </row>
    <row r="22" spans="1:5" x14ac:dyDescent="0.25">
      <c r="A22" s="6" t="s">
        <v>897</v>
      </c>
      <c r="B22" s="6">
        <v>77</v>
      </c>
      <c r="C22" s="6" t="str">
        <f>"010339361"</f>
        <v>010339361</v>
      </c>
      <c r="D22" s="6" t="s">
        <v>21</v>
      </c>
      <c r="E22" s="7">
        <v>2634.9</v>
      </c>
    </row>
    <row r="23" spans="1:5" x14ac:dyDescent="0.25">
      <c r="A23" s="6" t="s">
        <v>897</v>
      </c>
      <c r="B23" s="6">
        <v>77</v>
      </c>
      <c r="C23" s="6" t="str">
        <f>"010339728"</f>
        <v>010339728</v>
      </c>
      <c r="D23" s="6" t="s">
        <v>22</v>
      </c>
      <c r="E23" s="7">
        <v>1608.06</v>
      </c>
    </row>
    <row r="24" spans="1:5" x14ac:dyDescent="0.25">
      <c r="A24" s="6" t="s">
        <v>897</v>
      </c>
      <c r="B24" s="6">
        <v>77</v>
      </c>
      <c r="C24" s="6" t="str">
        <f>"010340351"</f>
        <v>010340351</v>
      </c>
      <c r="D24" s="6" t="s">
        <v>23</v>
      </c>
      <c r="E24" s="7">
        <v>1040.8900000000001</v>
      </c>
    </row>
    <row r="25" spans="1:5" x14ac:dyDescent="0.25">
      <c r="A25" s="6" t="s">
        <v>897</v>
      </c>
      <c r="B25" s="6">
        <v>77</v>
      </c>
      <c r="C25" s="6" t="str">
        <f>"010341005"</f>
        <v>010341005</v>
      </c>
      <c r="D25" s="6" t="s">
        <v>24</v>
      </c>
      <c r="E25" s="7">
        <v>1264.81</v>
      </c>
    </row>
    <row r="26" spans="1:5" x14ac:dyDescent="0.25">
      <c r="A26" s="6" t="s">
        <v>897</v>
      </c>
      <c r="B26" s="6">
        <v>77</v>
      </c>
      <c r="C26" s="6" t="str">
        <f>"010342516"</f>
        <v>010342516</v>
      </c>
      <c r="D26" s="6" t="s">
        <v>25</v>
      </c>
      <c r="E26" s="7">
        <v>3132.72</v>
      </c>
    </row>
    <row r="27" spans="1:5" x14ac:dyDescent="0.25">
      <c r="A27" s="6" t="s">
        <v>897</v>
      </c>
      <c r="B27" s="6">
        <v>77</v>
      </c>
      <c r="C27" s="6" t="str">
        <f>"010342591"</f>
        <v>010342591</v>
      </c>
      <c r="D27" s="6" t="s">
        <v>26</v>
      </c>
      <c r="E27" s="7">
        <v>3373.94</v>
      </c>
    </row>
    <row r="28" spans="1:5" x14ac:dyDescent="0.25">
      <c r="A28" s="6" t="s">
        <v>897</v>
      </c>
      <c r="B28" s="6">
        <v>77</v>
      </c>
      <c r="C28" s="6" t="str">
        <f>"010347321"</f>
        <v>010347321</v>
      </c>
      <c r="D28" s="6" t="s">
        <v>27</v>
      </c>
      <c r="E28" s="7">
        <v>1162.08</v>
      </c>
    </row>
    <row r="29" spans="1:5" x14ac:dyDescent="0.25">
      <c r="A29" s="6" t="s">
        <v>897</v>
      </c>
      <c r="B29" s="6">
        <v>77</v>
      </c>
      <c r="C29" s="6" t="str">
        <f>"010347690"</f>
        <v>010347690</v>
      </c>
      <c r="D29" s="6" t="s">
        <v>28</v>
      </c>
      <c r="E29" s="7">
        <v>1019.51</v>
      </c>
    </row>
    <row r="30" spans="1:5" x14ac:dyDescent="0.25">
      <c r="A30" s="6" t="s">
        <v>897</v>
      </c>
      <c r="B30" s="6">
        <v>77</v>
      </c>
      <c r="C30" s="6" t="str">
        <f>"010350128"</f>
        <v>010350128</v>
      </c>
      <c r="D30" s="6" t="s">
        <v>29</v>
      </c>
      <c r="E30" s="7">
        <v>2592.7199999999998</v>
      </c>
    </row>
    <row r="31" spans="1:5" x14ac:dyDescent="0.25">
      <c r="A31" s="6" t="s">
        <v>897</v>
      </c>
      <c r="B31" s="6">
        <v>77</v>
      </c>
      <c r="C31" s="6" t="str">
        <f>"010350306"</f>
        <v>010350306</v>
      </c>
      <c r="D31" s="6" t="s">
        <v>30</v>
      </c>
      <c r="E31" s="7">
        <v>2117.4</v>
      </c>
    </row>
    <row r="32" spans="1:5" x14ac:dyDescent="0.25">
      <c r="A32" s="6" t="s">
        <v>897</v>
      </c>
      <c r="B32" s="6">
        <v>77</v>
      </c>
      <c r="C32" s="6" t="str">
        <f>"010351841"</f>
        <v>010351841</v>
      </c>
      <c r="D32" s="6" t="s">
        <v>31</v>
      </c>
      <c r="E32" s="7">
        <v>2035.16</v>
      </c>
    </row>
    <row r="33" spans="1:5" x14ac:dyDescent="0.25">
      <c r="A33" s="6" t="s">
        <v>897</v>
      </c>
      <c r="B33" s="6">
        <v>77</v>
      </c>
      <c r="C33" s="6" t="str">
        <f>"010353593"</f>
        <v>010353593</v>
      </c>
      <c r="D33" s="6" t="s">
        <v>32</v>
      </c>
      <c r="E33" s="7">
        <v>144.30000000000001</v>
      </c>
    </row>
    <row r="34" spans="1:5" x14ac:dyDescent="0.25">
      <c r="A34" s="6" t="s">
        <v>897</v>
      </c>
      <c r="B34" s="6">
        <v>77</v>
      </c>
      <c r="C34" s="6" t="str">
        <f>"010355731"</f>
        <v>010355731</v>
      </c>
      <c r="D34" s="6" t="s">
        <v>33</v>
      </c>
      <c r="E34" s="7">
        <v>1646.03</v>
      </c>
    </row>
    <row r="35" spans="1:5" x14ac:dyDescent="0.25">
      <c r="A35" s="6" t="s">
        <v>897</v>
      </c>
      <c r="B35" s="6">
        <v>77</v>
      </c>
      <c r="C35" s="6" t="str">
        <f>"010356967"</f>
        <v>010356967</v>
      </c>
      <c r="D35" s="6" t="s">
        <v>34</v>
      </c>
      <c r="E35" s="7">
        <v>1421.88</v>
      </c>
    </row>
    <row r="36" spans="1:5" x14ac:dyDescent="0.25">
      <c r="A36" s="6" t="s">
        <v>897</v>
      </c>
      <c r="B36" s="6">
        <v>77</v>
      </c>
      <c r="C36" s="6" t="str">
        <f>"010357629"</f>
        <v>010357629</v>
      </c>
      <c r="D36" s="6" t="s">
        <v>35</v>
      </c>
      <c r="E36" s="7">
        <v>1846.04</v>
      </c>
    </row>
    <row r="37" spans="1:5" x14ac:dyDescent="0.25">
      <c r="A37" s="6" t="s">
        <v>897</v>
      </c>
      <c r="B37" s="6">
        <v>77</v>
      </c>
      <c r="C37" s="6" t="str">
        <f>"010358900"</f>
        <v>010358900</v>
      </c>
      <c r="D37" s="6" t="s">
        <v>36</v>
      </c>
      <c r="E37" s="7">
        <v>190.28</v>
      </c>
    </row>
    <row r="38" spans="1:5" x14ac:dyDescent="0.25">
      <c r="A38" s="6" t="s">
        <v>897</v>
      </c>
      <c r="B38" s="6">
        <v>77</v>
      </c>
      <c r="C38" s="6" t="str">
        <f>"010360956"</f>
        <v>010360956</v>
      </c>
      <c r="D38" s="6" t="s">
        <v>37</v>
      </c>
      <c r="E38" s="7">
        <v>1357.32</v>
      </c>
    </row>
    <row r="39" spans="1:5" x14ac:dyDescent="0.25">
      <c r="A39" s="6" t="s">
        <v>897</v>
      </c>
      <c r="B39" s="6">
        <v>77</v>
      </c>
      <c r="C39" s="6" t="str">
        <f>"010361774"</f>
        <v>010361774</v>
      </c>
      <c r="D39" s="6" t="s">
        <v>38</v>
      </c>
      <c r="E39" s="7">
        <v>2563.66</v>
      </c>
    </row>
    <row r="40" spans="1:5" x14ac:dyDescent="0.25">
      <c r="A40" s="6" t="s">
        <v>897</v>
      </c>
      <c r="B40" s="6">
        <v>77</v>
      </c>
      <c r="C40" s="6" t="str">
        <f>"010364323"</f>
        <v>010364323</v>
      </c>
      <c r="D40" s="6" t="s">
        <v>39</v>
      </c>
      <c r="E40" s="7">
        <v>3755.68</v>
      </c>
    </row>
    <row r="41" spans="1:5" x14ac:dyDescent="0.25">
      <c r="A41" s="6" t="s">
        <v>897</v>
      </c>
      <c r="B41" s="6">
        <v>77</v>
      </c>
      <c r="C41" s="6" t="str">
        <f>"010365141"</f>
        <v>010365141</v>
      </c>
      <c r="D41" s="6" t="s">
        <v>40</v>
      </c>
      <c r="E41" s="7">
        <v>1550.11</v>
      </c>
    </row>
    <row r="42" spans="1:5" x14ac:dyDescent="0.25">
      <c r="A42" s="6" t="s">
        <v>897</v>
      </c>
      <c r="B42" s="6">
        <v>77</v>
      </c>
      <c r="C42" s="6" t="str">
        <f>"010365745"</f>
        <v>010365745</v>
      </c>
      <c r="D42" s="6" t="s">
        <v>41</v>
      </c>
      <c r="E42" s="7">
        <v>1768.68</v>
      </c>
    </row>
    <row r="43" spans="1:5" x14ac:dyDescent="0.25">
      <c r="A43" s="6" t="s">
        <v>897</v>
      </c>
      <c r="B43" s="6">
        <v>77</v>
      </c>
      <c r="C43" s="6" t="str">
        <f>"010365761"</f>
        <v>010365761</v>
      </c>
      <c r="D43" s="6" t="s">
        <v>42</v>
      </c>
      <c r="E43" s="7">
        <v>439.42</v>
      </c>
    </row>
    <row r="44" spans="1:5" x14ac:dyDescent="0.25">
      <c r="A44" s="6" t="s">
        <v>897</v>
      </c>
      <c r="B44" s="6">
        <v>77</v>
      </c>
      <c r="C44" s="6" t="str">
        <f>"010366318"</f>
        <v>010366318</v>
      </c>
      <c r="D44" s="6" t="s">
        <v>43</v>
      </c>
      <c r="E44" s="7">
        <v>3847.98</v>
      </c>
    </row>
    <row r="45" spans="1:5" x14ac:dyDescent="0.25">
      <c r="A45" s="6" t="s">
        <v>897</v>
      </c>
      <c r="B45" s="6">
        <v>77</v>
      </c>
      <c r="C45" s="6" t="str">
        <f>"010370072"</f>
        <v>010370072</v>
      </c>
      <c r="D45" s="6" t="s">
        <v>44</v>
      </c>
      <c r="E45" s="7">
        <v>4152.5</v>
      </c>
    </row>
    <row r="46" spans="1:5" x14ac:dyDescent="0.25">
      <c r="A46" s="6" t="s">
        <v>897</v>
      </c>
      <c r="B46" s="6">
        <v>77</v>
      </c>
      <c r="C46" s="6" t="str">
        <f>"010370552"</f>
        <v>010370552</v>
      </c>
      <c r="D46" s="6" t="s">
        <v>45</v>
      </c>
      <c r="E46" s="7">
        <v>10.98</v>
      </c>
    </row>
    <row r="47" spans="1:5" x14ac:dyDescent="0.25">
      <c r="A47" s="6" t="s">
        <v>897</v>
      </c>
      <c r="B47" s="6">
        <v>77</v>
      </c>
      <c r="C47" s="6" t="str">
        <f>"010372180"</f>
        <v>010372180</v>
      </c>
      <c r="D47" s="6" t="s">
        <v>46</v>
      </c>
      <c r="E47" s="7">
        <v>3035.08</v>
      </c>
    </row>
    <row r="48" spans="1:5" x14ac:dyDescent="0.25">
      <c r="A48" s="6" t="s">
        <v>897</v>
      </c>
      <c r="B48" s="6">
        <v>77</v>
      </c>
      <c r="C48" s="6" t="str">
        <f>"010374477"</f>
        <v>010374477</v>
      </c>
      <c r="D48" s="6" t="s">
        <v>47</v>
      </c>
      <c r="E48" s="7">
        <v>2875.48</v>
      </c>
    </row>
    <row r="49" spans="1:5" x14ac:dyDescent="0.25">
      <c r="A49" s="6" t="s">
        <v>897</v>
      </c>
      <c r="B49" s="6">
        <v>77</v>
      </c>
      <c r="C49" s="6" t="str">
        <f>"010374892"</f>
        <v>010374892</v>
      </c>
      <c r="D49" s="6" t="s">
        <v>48</v>
      </c>
      <c r="E49" s="7">
        <v>2404.2199999999998</v>
      </c>
    </row>
    <row r="50" spans="1:5" x14ac:dyDescent="0.25">
      <c r="A50" s="6" t="s">
        <v>897</v>
      </c>
      <c r="B50" s="6">
        <v>77</v>
      </c>
      <c r="C50" s="6" t="str">
        <f>"010375384"</f>
        <v>010375384</v>
      </c>
      <c r="D50" s="6" t="s">
        <v>49</v>
      </c>
      <c r="E50" s="7">
        <v>872.2</v>
      </c>
    </row>
    <row r="51" spans="1:5" x14ac:dyDescent="0.25">
      <c r="A51" s="6" t="s">
        <v>897</v>
      </c>
      <c r="B51" s="6">
        <v>77</v>
      </c>
      <c r="C51" s="6" t="str">
        <f>"010376348"</f>
        <v>010376348</v>
      </c>
      <c r="D51" s="6" t="s">
        <v>50</v>
      </c>
      <c r="E51" s="7">
        <v>2492.6799999999998</v>
      </c>
    </row>
    <row r="52" spans="1:5" x14ac:dyDescent="0.25">
      <c r="A52" s="6" t="s">
        <v>897</v>
      </c>
      <c r="B52" s="6">
        <v>77</v>
      </c>
      <c r="C52" s="6" t="str">
        <f>"010379762"</f>
        <v>010379762</v>
      </c>
      <c r="D52" s="6" t="s">
        <v>51</v>
      </c>
      <c r="E52" s="7">
        <v>1582.83</v>
      </c>
    </row>
    <row r="53" spans="1:5" x14ac:dyDescent="0.25">
      <c r="A53" s="6" t="s">
        <v>897</v>
      </c>
      <c r="B53" s="6">
        <v>77</v>
      </c>
      <c r="C53" s="6" t="str">
        <f>"010379932"</f>
        <v>010379932</v>
      </c>
      <c r="D53" s="6" t="s">
        <v>52</v>
      </c>
      <c r="E53" s="7">
        <v>3091.2</v>
      </c>
    </row>
    <row r="54" spans="1:5" x14ac:dyDescent="0.25">
      <c r="A54" s="6" t="s">
        <v>897</v>
      </c>
      <c r="B54" s="6">
        <v>77</v>
      </c>
      <c r="C54" s="6" t="str">
        <f>"010380485"</f>
        <v>010380485</v>
      </c>
      <c r="D54" s="6" t="s">
        <v>53</v>
      </c>
      <c r="E54" s="7">
        <v>4112.72</v>
      </c>
    </row>
    <row r="55" spans="1:5" x14ac:dyDescent="0.25">
      <c r="A55" s="6" t="s">
        <v>897</v>
      </c>
      <c r="B55" s="6">
        <v>77</v>
      </c>
      <c r="C55" s="6" t="str">
        <f>"010384391"</f>
        <v>010384391</v>
      </c>
      <c r="D55" s="6" t="s">
        <v>54</v>
      </c>
      <c r="E55" s="7">
        <v>2163.73</v>
      </c>
    </row>
    <row r="56" spans="1:5" x14ac:dyDescent="0.25">
      <c r="A56" s="6" t="s">
        <v>897</v>
      </c>
      <c r="B56" s="6">
        <v>77</v>
      </c>
      <c r="C56" s="6" t="str">
        <f>"010385843"</f>
        <v>010385843</v>
      </c>
      <c r="D56" s="6" t="s">
        <v>55</v>
      </c>
      <c r="E56" s="7">
        <v>970.68</v>
      </c>
    </row>
    <row r="57" spans="1:5" x14ac:dyDescent="0.25">
      <c r="A57" s="6" t="s">
        <v>897</v>
      </c>
      <c r="B57" s="6">
        <v>77</v>
      </c>
      <c r="C57" s="6" t="str">
        <f>"010386858"</f>
        <v>010386858</v>
      </c>
      <c r="D57" s="6" t="s">
        <v>56</v>
      </c>
      <c r="E57" s="7">
        <v>1464.49</v>
      </c>
    </row>
    <row r="58" spans="1:5" x14ac:dyDescent="0.25">
      <c r="A58" s="6" t="s">
        <v>897</v>
      </c>
      <c r="B58" s="6">
        <v>77</v>
      </c>
      <c r="C58" s="6" t="str">
        <f>"010389725"</f>
        <v>010389725</v>
      </c>
      <c r="D58" s="6" t="s">
        <v>57</v>
      </c>
      <c r="E58" s="7">
        <v>4778.9799999999996</v>
      </c>
    </row>
    <row r="59" spans="1:5" x14ac:dyDescent="0.25">
      <c r="A59" s="6" t="s">
        <v>897</v>
      </c>
      <c r="B59" s="6">
        <v>77</v>
      </c>
      <c r="C59" s="6" t="str">
        <f>"010400273"</f>
        <v>010400273</v>
      </c>
      <c r="D59" s="6" t="s">
        <v>58</v>
      </c>
      <c r="E59" s="7">
        <v>2543</v>
      </c>
    </row>
    <row r="60" spans="1:5" x14ac:dyDescent="0.25">
      <c r="A60" s="6" t="s">
        <v>897</v>
      </c>
      <c r="B60" s="6">
        <v>77</v>
      </c>
      <c r="C60" s="6" t="str">
        <f>"010402586"</f>
        <v>010402586</v>
      </c>
      <c r="D60" s="6" t="s">
        <v>59</v>
      </c>
      <c r="E60" s="7">
        <v>1540.68</v>
      </c>
    </row>
    <row r="61" spans="1:5" x14ac:dyDescent="0.25">
      <c r="A61" s="6" t="s">
        <v>897</v>
      </c>
      <c r="B61" s="6">
        <v>77</v>
      </c>
      <c r="C61" s="6" t="str">
        <f>"010404120"</f>
        <v>010404120</v>
      </c>
      <c r="D61" s="6" t="s">
        <v>60</v>
      </c>
      <c r="E61" s="7">
        <v>3817.76</v>
      </c>
    </row>
    <row r="62" spans="1:5" x14ac:dyDescent="0.25">
      <c r="A62" s="6" t="s">
        <v>897</v>
      </c>
      <c r="B62" s="6">
        <v>77</v>
      </c>
      <c r="C62" s="6" t="str">
        <f>"010406719"</f>
        <v>010406719</v>
      </c>
      <c r="D62" s="6" t="s">
        <v>61</v>
      </c>
      <c r="E62" s="7">
        <v>2402.41</v>
      </c>
    </row>
    <row r="63" spans="1:5" x14ac:dyDescent="0.25">
      <c r="A63" s="6" t="s">
        <v>897</v>
      </c>
      <c r="B63" s="6">
        <v>77</v>
      </c>
      <c r="C63" s="6" t="str">
        <f>"010406743"</f>
        <v>010406743</v>
      </c>
      <c r="D63" s="6" t="s">
        <v>62</v>
      </c>
      <c r="E63" s="7">
        <v>2443.2800000000002</v>
      </c>
    </row>
    <row r="64" spans="1:5" x14ac:dyDescent="0.25">
      <c r="A64" s="6" t="s">
        <v>897</v>
      </c>
      <c r="B64" s="6">
        <v>77</v>
      </c>
      <c r="C64" s="6" t="str">
        <f>"010409912"</f>
        <v>010409912</v>
      </c>
      <c r="D64" s="6" t="s">
        <v>63</v>
      </c>
      <c r="E64" s="7">
        <v>1072.26</v>
      </c>
    </row>
    <row r="65" spans="1:5" x14ac:dyDescent="0.25">
      <c r="A65" s="6" t="s">
        <v>897</v>
      </c>
      <c r="B65" s="6">
        <v>77</v>
      </c>
      <c r="C65" s="6" t="str">
        <f>"010413081"</f>
        <v>010413081</v>
      </c>
      <c r="D65" s="6" t="s">
        <v>64</v>
      </c>
      <c r="E65" s="7">
        <v>439.42</v>
      </c>
    </row>
    <row r="66" spans="1:5" x14ac:dyDescent="0.25">
      <c r="A66" s="6" t="s">
        <v>897</v>
      </c>
      <c r="B66" s="6">
        <v>77</v>
      </c>
      <c r="C66" s="6" t="str">
        <f>"010416714"</f>
        <v>010416714</v>
      </c>
      <c r="D66" s="6" t="s">
        <v>65</v>
      </c>
      <c r="E66" s="7">
        <v>1582.73</v>
      </c>
    </row>
    <row r="67" spans="1:5" x14ac:dyDescent="0.25">
      <c r="A67" s="6" t="s">
        <v>897</v>
      </c>
      <c r="B67" s="6">
        <v>77</v>
      </c>
      <c r="C67" s="6" t="str">
        <f>"010418172"</f>
        <v>010418172</v>
      </c>
      <c r="D67" s="6" t="s">
        <v>66</v>
      </c>
      <c r="E67" s="7">
        <v>2630.52</v>
      </c>
    </row>
    <row r="68" spans="1:5" x14ac:dyDescent="0.25">
      <c r="A68" s="6" t="s">
        <v>897</v>
      </c>
      <c r="B68" s="6">
        <v>77</v>
      </c>
      <c r="C68" s="6" t="str">
        <f>"010419225"</f>
        <v>010419225</v>
      </c>
      <c r="D68" s="6" t="s">
        <v>67</v>
      </c>
      <c r="E68" s="7">
        <v>1988</v>
      </c>
    </row>
    <row r="69" spans="1:5" x14ac:dyDescent="0.25">
      <c r="A69" s="6" t="s">
        <v>897</v>
      </c>
      <c r="B69" s="6">
        <v>77</v>
      </c>
      <c r="C69" s="6" t="str">
        <f>"010424431"</f>
        <v>010424431</v>
      </c>
      <c r="D69" s="6" t="s">
        <v>68</v>
      </c>
      <c r="E69" s="7">
        <v>198.6</v>
      </c>
    </row>
    <row r="70" spans="1:5" x14ac:dyDescent="0.25">
      <c r="A70" s="6" t="s">
        <v>897</v>
      </c>
      <c r="B70" s="6">
        <v>77</v>
      </c>
      <c r="C70" s="6" t="str">
        <f>"010426019"</f>
        <v>010426019</v>
      </c>
      <c r="D70" s="6" t="s">
        <v>69</v>
      </c>
      <c r="E70" s="7">
        <v>3548.96</v>
      </c>
    </row>
    <row r="71" spans="1:5" x14ac:dyDescent="0.25">
      <c r="A71" s="6" t="s">
        <v>897</v>
      </c>
      <c r="B71" s="6">
        <v>77</v>
      </c>
      <c r="C71" s="6" t="str">
        <f>"010427570"</f>
        <v>010427570</v>
      </c>
      <c r="D71" s="6" t="s">
        <v>70</v>
      </c>
      <c r="E71" s="7">
        <v>2743.74</v>
      </c>
    </row>
    <row r="72" spans="1:5" x14ac:dyDescent="0.25">
      <c r="A72" s="6" t="s">
        <v>897</v>
      </c>
      <c r="B72" s="6">
        <v>77</v>
      </c>
      <c r="C72" s="6" t="str">
        <f>"010428585"</f>
        <v>010428585</v>
      </c>
      <c r="D72" s="6" t="s">
        <v>71</v>
      </c>
      <c r="E72" s="7">
        <v>1069.6400000000001</v>
      </c>
    </row>
    <row r="73" spans="1:5" x14ac:dyDescent="0.25">
      <c r="A73" s="6" t="s">
        <v>897</v>
      </c>
      <c r="B73" s="6">
        <v>77</v>
      </c>
      <c r="C73" s="6" t="str">
        <f>"010430105"</f>
        <v>010430105</v>
      </c>
      <c r="D73" s="6" t="s">
        <v>72</v>
      </c>
      <c r="E73" s="7">
        <v>3464.98</v>
      </c>
    </row>
    <row r="74" spans="1:5" x14ac:dyDescent="0.25">
      <c r="A74" s="6" t="s">
        <v>897</v>
      </c>
      <c r="B74" s="6">
        <v>77</v>
      </c>
      <c r="C74" s="6" t="str">
        <f>"010431071"</f>
        <v>010431071</v>
      </c>
      <c r="D74" s="6" t="s">
        <v>73</v>
      </c>
      <c r="E74" s="7">
        <v>1957.66</v>
      </c>
    </row>
    <row r="75" spans="1:5" x14ac:dyDescent="0.25">
      <c r="A75" s="6" t="s">
        <v>897</v>
      </c>
      <c r="B75" s="6">
        <v>77</v>
      </c>
      <c r="C75" s="6" t="str">
        <f>"010434569"</f>
        <v>010434569</v>
      </c>
      <c r="D75" s="6" t="s">
        <v>74</v>
      </c>
      <c r="E75" s="7">
        <v>3237.02</v>
      </c>
    </row>
    <row r="76" spans="1:5" x14ac:dyDescent="0.25">
      <c r="A76" s="6" t="s">
        <v>897</v>
      </c>
      <c r="B76" s="6">
        <v>77</v>
      </c>
      <c r="C76" s="6" t="str">
        <f>"010435077"</f>
        <v>010435077</v>
      </c>
      <c r="D76" s="6" t="s">
        <v>75</v>
      </c>
      <c r="E76" s="7">
        <v>1285.1500000000001</v>
      </c>
    </row>
    <row r="77" spans="1:5" x14ac:dyDescent="0.25">
      <c r="A77" s="6" t="s">
        <v>897</v>
      </c>
      <c r="B77" s="6">
        <v>77</v>
      </c>
      <c r="C77" s="6" t="str">
        <f>"010436901"</f>
        <v>010436901</v>
      </c>
      <c r="D77" s="6" t="s">
        <v>76</v>
      </c>
      <c r="E77" s="7">
        <v>254.18</v>
      </c>
    </row>
    <row r="78" spans="1:5" x14ac:dyDescent="0.25">
      <c r="A78" s="6" t="s">
        <v>897</v>
      </c>
      <c r="B78" s="6">
        <v>77</v>
      </c>
      <c r="C78" s="6" t="str">
        <f>"010438076"</f>
        <v>010438076</v>
      </c>
      <c r="D78" s="6" t="s">
        <v>77</v>
      </c>
      <c r="E78" s="7">
        <v>1910.94</v>
      </c>
    </row>
    <row r="79" spans="1:5" x14ac:dyDescent="0.25">
      <c r="A79" s="6" t="s">
        <v>897</v>
      </c>
      <c r="B79" s="6">
        <v>77</v>
      </c>
      <c r="C79" s="6" t="str">
        <f>"010440631"</f>
        <v>010440631</v>
      </c>
      <c r="D79" s="6" t="s">
        <v>78</v>
      </c>
      <c r="E79" s="7">
        <v>3115.98</v>
      </c>
    </row>
    <row r="80" spans="1:5" x14ac:dyDescent="0.25">
      <c r="A80" s="6" t="s">
        <v>897</v>
      </c>
      <c r="B80" s="6">
        <v>77</v>
      </c>
      <c r="C80" s="6" t="str">
        <f>"010441026"</f>
        <v>010441026</v>
      </c>
      <c r="D80" s="6" t="s">
        <v>79</v>
      </c>
      <c r="E80" s="7">
        <v>3326.36</v>
      </c>
    </row>
    <row r="81" spans="1:5" x14ac:dyDescent="0.25">
      <c r="A81" s="6" t="s">
        <v>897</v>
      </c>
      <c r="B81" s="6">
        <v>77</v>
      </c>
      <c r="C81" s="6" t="str">
        <f>"010443266"</f>
        <v>010443266</v>
      </c>
      <c r="D81" s="6" t="s">
        <v>80</v>
      </c>
      <c r="E81" s="7">
        <v>1910.74</v>
      </c>
    </row>
    <row r="82" spans="1:5" x14ac:dyDescent="0.25">
      <c r="A82" s="6" t="s">
        <v>897</v>
      </c>
      <c r="B82" s="6">
        <v>77</v>
      </c>
      <c r="C82" s="6" t="str">
        <f>"010445536"</f>
        <v>010445536</v>
      </c>
      <c r="D82" s="6" t="s">
        <v>81</v>
      </c>
      <c r="E82" s="7">
        <v>1474.93</v>
      </c>
    </row>
    <row r="83" spans="1:5" x14ac:dyDescent="0.25">
      <c r="A83" s="6" t="s">
        <v>897</v>
      </c>
      <c r="B83" s="6">
        <v>77</v>
      </c>
      <c r="C83" s="6" t="str">
        <f>"010445862"</f>
        <v>010445862</v>
      </c>
      <c r="D83" s="6" t="s">
        <v>82</v>
      </c>
      <c r="E83" s="7">
        <v>1340.19</v>
      </c>
    </row>
    <row r="84" spans="1:5" x14ac:dyDescent="0.25">
      <c r="A84" s="6" t="s">
        <v>897</v>
      </c>
      <c r="B84" s="6">
        <v>77</v>
      </c>
      <c r="C84" s="6" t="str">
        <f>"010446907"</f>
        <v>010446907</v>
      </c>
      <c r="D84" s="6" t="s">
        <v>83</v>
      </c>
      <c r="E84" s="7">
        <v>1408.59</v>
      </c>
    </row>
    <row r="85" spans="1:5" x14ac:dyDescent="0.25">
      <c r="A85" s="6" t="s">
        <v>897</v>
      </c>
      <c r="B85" s="6">
        <v>77</v>
      </c>
      <c r="C85" s="6" t="str">
        <f>"010447210"</f>
        <v>010447210</v>
      </c>
      <c r="D85" s="6" t="s">
        <v>84</v>
      </c>
      <c r="E85" s="7">
        <v>1654.04</v>
      </c>
    </row>
    <row r="86" spans="1:5" x14ac:dyDescent="0.25">
      <c r="A86" s="6" t="s">
        <v>897</v>
      </c>
      <c r="B86" s="6">
        <v>77</v>
      </c>
      <c r="C86" s="6" t="str">
        <f>"010448470"</f>
        <v>010448470</v>
      </c>
      <c r="D86" s="6" t="s">
        <v>85</v>
      </c>
      <c r="E86" s="7">
        <v>939.55</v>
      </c>
    </row>
    <row r="87" spans="1:5" x14ac:dyDescent="0.25">
      <c r="A87" s="6" t="s">
        <v>897</v>
      </c>
      <c r="B87" s="6">
        <v>77</v>
      </c>
      <c r="C87" s="6" t="str">
        <f>"010450262"</f>
        <v>010450262</v>
      </c>
      <c r="D87" s="6" t="s">
        <v>86</v>
      </c>
      <c r="E87" s="7">
        <v>1401.26</v>
      </c>
    </row>
    <row r="88" spans="1:5" x14ac:dyDescent="0.25">
      <c r="A88" s="6" t="s">
        <v>897</v>
      </c>
      <c r="B88" s="6">
        <v>77</v>
      </c>
      <c r="C88" s="6" t="str">
        <f>"010450327"</f>
        <v>010450327</v>
      </c>
      <c r="D88" s="6" t="s">
        <v>87</v>
      </c>
      <c r="E88" s="7">
        <v>1685.04</v>
      </c>
    </row>
    <row r="89" spans="1:5" x14ac:dyDescent="0.25">
      <c r="A89" s="6" t="s">
        <v>897</v>
      </c>
      <c r="B89" s="6">
        <v>77</v>
      </c>
      <c r="C89" s="6" t="str">
        <f>"010450483"</f>
        <v>010450483</v>
      </c>
      <c r="D89" s="6" t="s">
        <v>88</v>
      </c>
      <c r="E89" s="7">
        <v>3655.58</v>
      </c>
    </row>
    <row r="90" spans="1:5" x14ac:dyDescent="0.25">
      <c r="A90" s="6" t="s">
        <v>897</v>
      </c>
      <c r="B90" s="6">
        <v>77</v>
      </c>
      <c r="C90" s="6" t="str">
        <f>"010450653"</f>
        <v>010450653</v>
      </c>
      <c r="D90" s="6" t="s">
        <v>89</v>
      </c>
      <c r="E90" s="7">
        <v>3449.7</v>
      </c>
    </row>
    <row r="91" spans="1:5" x14ac:dyDescent="0.25">
      <c r="A91" s="6" t="s">
        <v>897</v>
      </c>
      <c r="B91" s="6">
        <v>77</v>
      </c>
      <c r="C91" s="6" t="str">
        <f>"010450750"</f>
        <v>010450750</v>
      </c>
      <c r="D91" s="6" t="s">
        <v>90</v>
      </c>
      <c r="E91" s="7">
        <v>1879.36</v>
      </c>
    </row>
    <row r="92" spans="1:5" x14ac:dyDescent="0.25">
      <c r="A92" s="6" t="s">
        <v>897</v>
      </c>
      <c r="B92" s="6">
        <v>77</v>
      </c>
      <c r="C92" s="6" t="str">
        <f>"010450912"</f>
        <v>010450912</v>
      </c>
      <c r="D92" s="6" t="s">
        <v>91</v>
      </c>
      <c r="E92" s="7">
        <v>2984.56</v>
      </c>
    </row>
    <row r="93" spans="1:5" x14ac:dyDescent="0.25">
      <c r="A93" s="6" t="s">
        <v>897</v>
      </c>
      <c r="B93" s="6">
        <v>77</v>
      </c>
      <c r="C93" s="6" t="str">
        <f>"010451633"</f>
        <v>010451633</v>
      </c>
      <c r="D93" s="6" t="s">
        <v>92</v>
      </c>
      <c r="E93" s="7">
        <v>3948.06</v>
      </c>
    </row>
    <row r="94" spans="1:5" x14ac:dyDescent="0.25">
      <c r="A94" s="6" t="s">
        <v>897</v>
      </c>
      <c r="B94" s="6">
        <v>77</v>
      </c>
      <c r="C94" s="6" t="str">
        <f>"010456961"</f>
        <v>010456961</v>
      </c>
      <c r="D94" s="6" t="s">
        <v>93</v>
      </c>
      <c r="E94" s="7">
        <v>225.83</v>
      </c>
    </row>
    <row r="95" spans="1:5" x14ac:dyDescent="0.25">
      <c r="A95" s="6" t="s">
        <v>897</v>
      </c>
      <c r="B95" s="6">
        <v>77</v>
      </c>
      <c r="C95" s="6" t="str">
        <f>"010461957"</f>
        <v>010461957</v>
      </c>
      <c r="D95" s="6" t="s">
        <v>94</v>
      </c>
      <c r="E95" s="7">
        <v>2120.94</v>
      </c>
    </row>
    <row r="96" spans="1:5" x14ac:dyDescent="0.25">
      <c r="A96" s="6" t="s">
        <v>897</v>
      </c>
      <c r="B96" s="6">
        <v>77</v>
      </c>
      <c r="C96" s="6" t="str">
        <f>"010464107"</f>
        <v>010464107</v>
      </c>
      <c r="D96" s="6" t="s">
        <v>95</v>
      </c>
      <c r="E96" s="7">
        <v>4154.8</v>
      </c>
    </row>
    <row r="97" spans="1:5" x14ac:dyDescent="0.25">
      <c r="A97" s="6" t="s">
        <v>897</v>
      </c>
      <c r="B97" s="6">
        <v>77</v>
      </c>
      <c r="C97" s="6" t="str">
        <f>"010464441"</f>
        <v>010464441</v>
      </c>
      <c r="D97" s="6" t="s">
        <v>96</v>
      </c>
      <c r="E97" s="7">
        <v>2195.9499999999998</v>
      </c>
    </row>
    <row r="98" spans="1:5" x14ac:dyDescent="0.25">
      <c r="A98" s="6" t="s">
        <v>897</v>
      </c>
      <c r="B98" s="6">
        <v>77</v>
      </c>
      <c r="C98" s="6" t="str">
        <f>"010464883"</f>
        <v>010464883</v>
      </c>
      <c r="D98" s="6" t="s">
        <v>97</v>
      </c>
      <c r="E98" s="7">
        <v>2219.5</v>
      </c>
    </row>
    <row r="99" spans="1:5" x14ac:dyDescent="0.25">
      <c r="A99" s="6" t="s">
        <v>897</v>
      </c>
      <c r="B99" s="6">
        <v>77</v>
      </c>
      <c r="C99" s="6" t="str">
        <f>"010470808"</f>
        <v>010470808</v>
      </c>
      <c r="D99" s="6" t="s">
        <v>98</v>
      </c>
      <c r="E99" s="7">
        <v>2905.48</v>
      </c>
    </row>
    <row r="100" spans="1:5" x14ac:dyDescent="0.25">
      <c r="A100" s="6" t="s">
        <v>897</v>
      </c>
      <c r="B100" s="6">
        <v>77</v>
      </c>
      <c r="C100" s="6" t="str">
        <f>"010471480"</f>
        <v>010471480</v>
      </c>
      <c r="D100" s="6" t="s">
        <v>99</v>
      </c>
      <c r="E100" s="7">
        <v>1682.46</v>
      </c>
    </row>
    <row r="101" spans="1:5" x14ac:dyDescent="0.25">
      <c r="A101" s="6" t="s">
        <v>897</v>
      </c>
      <c r="B101" s="6">
        <v>77</v>
      </c>
      <c r="C101" s="6" t="str">
        <f>"010472479"</f>
        <v>010472479</v>
      </c>
      <c r="D101" s="6" t="s">
        <v>100</v>
      </c>
      <c r="E101" s="7">
        <v>1664.58</v>
      </c>
    </row>
    <row r="102" spans="1:5" x14ac:dyDescent="0.25">
      <c r="A102" s="6" t="s">
        <v>897</v>
      </c>
      <c r="B102" s="6">
        <v>77</v>
      </c>
      <c r="C102" s="6" t="str">
        <f>"010473238"</f>
        <v>010473238</v>
      </c>
      <c r="D102" s="6" t="s">
        <v>101</v>
      </c>
      <c r="E102" s="7">
        <v>3529.04</v>
      </c>
    </row>
    <row r="103" spans="1:5" x14ac:dyDescent="0.25">
      <c r="A103" s="6" t="s">
        <v>897</v>
      </c>
      <c r="B103" s="6">
        <v>77</v>
      </c>
      <c r="C103" s="6" t="str">
        <f>"010474668"</f>
        <v>010474668</v>
      </c>
      <c r="D103" s="6" t="s">
        <v>102</v>
      </c>
      <c r="E103" s="7">
        <v>3422.44</v>
      </c>
    </row>
    <row r="104" spans="1:5" x14ac:dyDescent="0.25">
      <c r="A104" s="6" t="s">
        <v>897</v>
      </c>
      <c r="B104" s="6">
        <v>77</v>
      </c>
      <c r="C104" s="6" t="str">
        <f>"010476970"</f>
        <v>010476970</v>
      </c>
      <c r="D104" s="6" t="s">
        <v>103</v>
      </c>
      <c r="E104" s="7">
        <v>5217.99</v>
      </c>
    </row>
    <row r="105" spans="1:5" x14ac:dyDescent="0.25">
      <c r="A105" s="6" t="s">
        <v>897</v>
      </c>
      <c r="B105" s="6">
        <v>77</v>
      </c>
      <c r="C105" s="6" t="str">
        <f>"010478469"</f>
        <v>010478469</v>
      </c>
      <c r="D105" s="6" t="s">
        <v>104</v>
      </c>
      <c r="E105" s="7">
        <v>2361.6</v>
      </c>
    </row>
    <row r="106" spans="1:5" x14ac:dyDescent="0.25">
      <c r="A106" s="6" t="s">
        <v>897</v>
      </c>
      <c r="B106" s="6">
        <v>77</v>
      </c>
      <c r="C106" s="6" t="str">
        <f>"010478647"</f>
        <v>010478647</v>
      </c>
      <c r="D106" s="6" t="s">
        <v>105</v>
      </c>
      <c r="E106" s="7">
        <v>4044.22</v>
      </c>
    </row>
    <row r="107" spans="1:5" x14ac:dyDescent="0.25">
      <c r="A107" s="6" t="s">
        <v>897</v>
      </c>
      <c r="B107" s="6">
        <v>77</v>
      </c>
      <c r="C107" s="6" t="str">
        <f>"010479252"</f>
        <v>010479252</v>
      </c>
      <c r="D107" s="6" t="s">
        <v>106</v>
      </c>
      <c r="E107" s="7">
        <v>2655.54</v>
      </c>
    </row>
    <row r="108" spans="1:5" x14ac:dyDescent="0.25">
      <c r="A108" s="6" t="s">
        <v>897</v>
      </c>
      <c r="B108" s="6">
        <v>77</v>
      </c>
      <c r="C108" s="6" t="str">
        <f>"010482989"</f>
        <v>010482989</v>
      </c>
      <c r="D108" s="6" t="s">
        <v>107</v>
      </c>
      <c r="E108" s="7">
        <v>2956.54</v>
      </c>
    </row>
    <row r="109" spans="1:5" x14ac:dyDescent="0.25">
      <c r="A109" s="6" t="s">
        <v>897</v>
      </c>
      <c r="B109" s="6">
        <v>77</v>
      </c>
      <c r="C109" s="6" t="str">
        <f>"010484213"</f>
        <v>010484213</v>
      </c>
      <c r="D109" s="6" t="s">
        <v>108</v>
      </c>
      <c r="E109" s="7">
        <v>2025.52</v>
      </c>
    </row>
    <row r="110" spans="1:5" x14ac:dyDescent="0.25">
      <c r="A110" s="6" t="s">
        <v>897</v>
      </c>
      <c r="B110" s="6">
        <v>77</v>
      </c>
      <c r="C110" s="6" t="str">
        <f>"010484892"</f>
        <v>010484892</v>
      </c>
      <c r="D110" s="6" t="s">
        <v>109</v>
      </c>
      <c r="E110" s="7">
        <v>39.840000000000003</v>
      </c>
    </row>
    <row r="111" spans="1:5" x14ac:dyDescent="0.25">
      <c r="A111" s="6" t="s">
        <v>897</v>
      </c>
      <c r="B111" s="6">
        <v>77</v>
      </c>
      <c r="C111" s="6" t="str">
        <f>"010501959"</f>
        <v>010501959</v>
      </c>
      <c r="D111" s="6" t="s">
        <v>110</v>
      </c>
      <c r="E111" s="7">
        <v>1828.16</v>
      </c>
    </row>
    <row r="112" spans="1:5" x14ac:dyDescent="0.25">
      <c r="A112" s="6" t="s">
        <v>897</v>
      </c>
      <c r="B112" s="6">
        <v>77</v>
      </c>
      <c r="C112" s="6" t="str">
        <f>"010507388"</f>
        <v>010507388</v>
      </c>
      <c r="D112" s="6" t="s">
        <v>111</v>
      </c>
      <c r="E112" s="7">
        <v>226.21</v>
      </c>
    </row>
    <row r="113" spans="1:5" x14ac:dyDescent="0.25">
      <c r="A113" s="6" t="s">
        <v>897</v>
      </c>
      <c r="B113" s="6">
        <v>77</v>
      </c>
      <c r="C113" s="6" t="str">
        <f>"010507701"</f>
        <v>010507701</v>
      </c>
      <c r="D113" s="6" t="s">
        <v>112</v>
      </c>
      <c r="E113" s="7">
        <v>580.36</v>
      </c>
    </row>
    <row r="114" spans="1:5" x14ac:dyDescent="0.25">
      <c r="A114" s="6" t="s">
        <v>897</v>
      </c>
      <c r="B114" s="6">
        <v>77</v>
      </c>
      <c r="C114" s="6" t="str">
        <f>"010509216"</f>
        <v>010509216</v>
      </c>
      <c r="D114" s="6" t="s">
        <v>113</v>
      </c>
      <c r="E114" s="7">
        <v>346.95</v>
      </c>
    </row>
    <row r="115" spans="1:5" x14ac:dyDescent="0.25">
      <c r="A115" s="6" t="s">
        <v>897</v>
      </c>
      <c r="B115" s="6">
        <v>77</v>
      </c>
      <c r="C115" s="6" t="str">
        <f>"010510923"</f>
        <v>010510923</v>
      </c>
      <c r="D115" s="6" t="s">
        <v>114</v>
      </c>
      <c r="E115" s="7">
        <v>3806</v>
      </c>
    </row>
    <row r="116" spans="1:5" x14ac:dyDescent="0.25">
      <c r="A116" s="6" t="s">
        <v>897</v>
      </c>
      <c r="B116" s="6">
        <v>77</v>
      </c>
      <c r="C116" s="6" t="str">
        <f>"010511946"</f>
        <v>010511946</v>
      </c>
      <c r="D116" s="6" t="s">
        <v>115</v>
      </c>
      <c r="E116" s="7">
        <v>1749.86</v>
      </c>
    </row>
    <row r="117" spans="1:5" x14ac:dyDescent="0.25">
      <c r="A117" s="6" t="s">
        <v>897</v>
      </c>
      <c r="B117" s="6">
        <v>77</v>
      </c>
      <c r="C117" s="6" t="str">
        <f>"010512284"</f>
        <v>010512284</v>
      </c>
      <c r="D117" s="6" t="s">
        <v>116</v>
      </c>
      <c r="E117" s="7">
        <v>164.78</v>
      </c>
    </row>
    <row r="118" spans="1:5" x14ac:dyDescent="0.25">
      <c r="A118" s="6" t="s">
        <v>897</v>
      </c>
      <c r="B118" s="6">
        <v>77</v>
      </c>
      <c r="C118" s="6" t="str">
        <f>"010513868"</f>
        <v>010513868</v>
      </c>
      <c r="D118" s="6" t="s">
        <v>117</v>
      </c>
      <c r="E118" s="7">
        <v>2115.6799999999998</v>
      </c>
    </row>
    <row r="119" spans="1:5" x14ac:dyDescent="0.25">
      <c r="A119" s="6" t="s">
        <v>897</v>
      </c>
      <c r="B119" s="6">
        <v>77</v>
      </c>
      <c r="C119" s="6" t="str">
        <f>"010516123"</f>
        <v>010516123</v>
      </c>
      <c r="D119" s="6" t="s">
        <v>118</v>
      </c>
      <c r="E119" s="7">
        <v>5737.82</v>
      </c>
    </row>
    <row r="120" spans="1:5" x14ac:dyDescent="0.25">
      <c r="A120" s="6" t="s">
        <v>897</v>
      </c>
      <c r="B120" s="6">
        <v>77</v>
      </c>
      <c r="C120" s="6" t="str">
        <f>"010517502"</f>
        <v>010517502</v>
      </c>
      <c r="D120" s="6" t="s">
        <v>119</v>
      </c>
      <c r="E120" s="7">
        <v>568.58000000000004</v>
      </c>
    </row>
    <row r="121" spans="1:5" x14ac:dyDescent="0.25">
      <c r="A121" s="6" t="s">
        <v>897</v>
      </c>
      <c r="B121" s="6">
        <v>77</v>
      </c>
      <c r="C121" s="6" t="str">
        <f>"010521607"</f>
        <v>010521607</v>
      </c>
      <c r="D121" s="6" t="s">
        <v>120</v>
      </c>
      <c r="E121" s="7">
        <v>1674.12</v>
      </c>
    </row>
    <row r="122" spans="1:5" x14ac:dyDescent="0.25">
      <c r="A122" s="6" t="s">
        <v>897</v>
      </c>
      <c r="B122" s="6">
        <v>77</v>
      </c>
      <c r="C122" s="6" t="str">
        <f>"010522484"</f>
        <v>010522484</v>
      </c>
      <c r="D122" s="6" t="s">
        <v>121</v>
      </c>
      <c r="E122" s="7">
        <v>5108.54</v>
      </c>
    </row>
    <row r="123" spans="1:5" x14ac:dyDescent="0.25">
      <c r="A123" s="6" t="s">
        <v>897</v>
      </c>
      <c r="B123" s="6">
        <v>77</v>
      </c>
      <c r="C123" s="6" t="str">
        <f>"010526536"</f>
        <v>010526536</v>
      </c>
      <c r="D123" s="6" t="s">
        <v>122</v>
      </c>
      <c r="E123" s="7">
        <v>2984.82</v>
      </c>
    </row>
    <row r="124" spans="1:5" x14ac:dyDescent="0.25">
      <c r="A124" s="6" t="s">
        <v>897</v>
      </c>
      <c r="B124" s="6">
        <v>77</v>
      </c>
      <c r="C124" s="6" t="str">
        <f>"010527184"</f>
        <v>010527184</v>
      </c>
      <c r="D124" s="6" t="s">
        <v>123</v>
      </c>
      <c r="E124" s="7">
        <v>2304.48</v>
      </c>
    </row>
    <row r="125" spans="1:5" x14ac:dyDescent="0.25">
      <c r="A125" s="6" t="s">
        <v>897</v>
      </c>
      <c r="B125" s="6">
        <v>77</v>
      </c>
      <c r="C125" s="6" t="str">
        <f>"010527451"</f>
        <v>010527451</v>
      </c>
      <c r="D125" s="6" t="s">
        <v>124</v>
      </c>
      <c r="E125" s="7">
        <v>3752.66</v>
      </c>
    </row>
    <row r="126" spans="1:5" x14ac:dyDescent="0.25">
      <c r="A126" s="6" t="s">
        <v>897</v>
      </c>
      <c r="B126" s="6">
        <v>77</v>
      </c>
      <c r="C126" s="6" t="str">
        <f>"010527923"</f>
        <v>010527923</v>
      </c>
      <c r="D126" s="6" t="s">
        <v>125</v>
      </c>
      <c r="E126" s="7">
        <v>2882.18</v>
      </c>
    </row>
    <row r="127" spans="1:5" x14ac:dyDescent="0.25">
      <c r="A127" s="6" t="s">
        <v>897</v>
      </c>
      <c r="B127" s="6">
        <v>77</v>
      </c>
      <c r="C127" s="6" t="str">
        <f>"010528059"</f>
        <v>010528059</v>
      </c>
      <c r="D127" s="6" t="s">
        <v>126</v>
      </c>
      <c r="E127" s="7">
        <v>3023.62</v>
      </c>
    </row>
    <row r="128" spans="1:5" x14ac:dyDescent="0.25">
      <c r="A128" s="6" t="s">
        <v>897</v>
      </c>
      <c r="B128" s="6">
        <v>77</v>
      </c>
      <c r="C128" s="6" t="str">
        <f>"010529756"</f>
        <v>010529756</v>
      </c>
      <c r="D128" s="6" t="s">
        <v>127</v>
      </c>
      <c r="E128" s="7">
        <v>1799.19</v>
      </c>
    </row>
    <row r="129" spans="1:5" x14ac:dyDescent="0.25">
      <c r="A129" s="6" t="s">
        <v>897</v>
      </c>
      <c r="B129" s="6">
        <v>77</v>
      </c>
      <c r="C129" s="6" t="str">
        <f>"010530983"</f>
        <v>010530983</v>
      </c>
      <c r="D129" s="6" t="s">
        <v>128</v>
      </c>
      <c r="E129" s="7">
        <v>3220.58</v>
      </c>
    </row>
    <row r="130" spans="1:5" x14ac:dyDescent="0.25">
      <c r="A130" s="6" t="s">
        <v>897</v>
      </c>
      <c r="B130" s="6">
        <v>77</v>
      </c>
      <c r="C130" s="6" t="str">
        <f>"010532250"</f>
        <v>010532250</v>
      </c>
      <c r="D130" s="6" t="s">
        <v>129</v>
      </c>
      <c r="E130" s="7">
        <v>1895.38</v>
      </c>
    </row>
    <row r="131" spans="1:5" x14ac:dyDescent="0.25">
      <c r="A131" s="6" t="s">
        <v>897</v>
      </c>
      <c r="B131" s="6">
        <v>77</v>
      </c>
      <c r="C131" s="6" t="str">
        <f>"010532846"</f>
        <v>010532846</v>
      </c>
      <c r="D131" s="6" t="s">
        <v>130</v>
      </c>
      <c r="E131" s="7">
        <v>2086.64</v>
      </c>
    </row>
    <row r="132" spans="1:5" x14ac:dyDescent="0.25">
      <c r="A132" s="6" t="s">
        <v>897</v>
      </c>
      <c r="B132" s="6">
        <v>77</v>
      </c>
      <c r="C132" s="6" t="str">
        <f>"010533184"</f>
        <v>010533184</v>
      </c>
      <c r="D132" s="6" t="s">
        <v>131</v>
      </c>
      <c r="E132" s="7">
        <v>1329.62</v>
      </c>
    </row>
    <row r="133" spans="1:5" x14ac:dyDescent="0.25">
      <c r="A133" s="6" t="s">
        <v>897</v>
      </c>
      <c r="B133" s="6">
        <v>77</v>
      </c>
      <c r="C133" s="6" t="str">
        <f>"010535233"</f>
        <v>010535233</v>
      </c>
      <c r="D133" s="6" t="s">
        <v>132</v>
      </c>
      <c r="E133" s="7">
        <v>2992.38</v>
      </c>
    </row>
    <row r="134" spans="1:5" x14ac:dyDescent="0.25">
      <c r="A134" s="6" t="s">
        <v>897</v>
      </c>
      <c r="B134" s="6">
        <v>77</v>
      </c>
      <c r="C134" s="6" t="str">
        <f>"010538496"</f>
        <v>010538496</v>
      </c>
      <c r="D134" s="6" t="s">
        <v>133</v>
      </c>
      <c r="E134" s="7">
        <v>2821.1</v>
      </c>
    </row>
    <row r="135" spans="1:5" x14ac:dyDescent="0.25">
      <c r="A135" s="6" t="s">
        <v>897</v>
      </c>
      <c r="B135" s="6">
        <v>77</v>
      </c>
      <c r="C135" s="6" t="str">
        <f>"010540229"</f>
        <v>010540229</v>
      </c>
      <c r="D135" s="6" t="s">
        <v>134</v>
      </c>
      <c r="E135" s="7">
        <v>2225.1999999999998</v>
      </c>
    </row>
    <row r="136" spans="1:5" x14ac:dyDescent="0.25">
      <c r="A136" s="6" t="s">
        <v>897</v>
      </c>
      <c r="B136" s="6">
        <v>77</v>
      </c>
      <c r="C136" s="6" t="str">
        <f>"010541594"</f>
        <v>010541594</v>
      </c>
      <c r="D136" s="6" t="s">
        <v>135</v>
      </c>
      <c r="E136" s="7">
        <v>3946.16</v>
      </c>
    </row>
    <row r="137" spans="1:5" x14ac:dyDescent="0.25">
      <c r="A137" s="6" t="s">
        <v>897</v>
      </c>
      <c r="B137" s="6">
        <v>77</v>
      </c>
      <c r="C137" s="6" t="str">
        <f>"010542264"</f>
        <v>010542264</v>
      </c>
      <c r="D137" s="6" t="s">
        <v>136</v>
      </c>
      <c r="E137" s="7">
        <v>285.62</v>
      </c>
    </row>
    <row r="138" spans="1:5" x14ac:dyDescent="0.25">
      <c r="A138" s="6" t="s">
        <v>897</v>
      </c>
      <c r="B138" s="6">
        <v>77</v>
      </c>
      <c r="C138" s="6" t="str">
        <f>"010544712"</f>
        <v>010544712</v>
      </c>
      <c r="D138" s="6" t="s">
        <v>137</v>
      </c>
      <c r="E138" s="7">
        <v>676.03</v>
      </c>
    </row>
    <row r="139" spans="1:5" x14ac:dyDescent="0.25">
      <c r="A139" s="6" t="s">
        <v>897</v>
      </c>
      <c r="B139" s="6">
        <v>77</v>
      </c>
      <c r="C139" s="6" t="str">
        <f>"010544941"</f>
        <v>010544941</v>
      </c>
      <c r="D139" s="6" t="s">
        <v>138</v>
      </c>
      <c r="E139" s="7">
        <v>2627.76</v>
      </c>
    </row>
    <row r="140" spans="1:5" x14ac:dyDescent="0.25">
      <c r="A140" s="6" t="s">
        <v>897</v>
      </c>
      <c r="B140" s="6">
        <v>77</v>
      </c>
      <c r="C140" s="6" t="str">
        <f>"010547231"</f>
        <v>010547231</v>
      </c>
      <c r="D140" s="6" t="s">
        <v>139</v>
      </c>
      <c r="E140" s="7">
        <v>3658.1</v>
      </c>
    </row>
    <row r="141" spans="1:5" x14ac:dyDescent="0.25">
      <c r="A141" s="6" t="s">
        <v>897</v>
      </c>
      <c r="B141" s="6">
        <v>77</v>
      </c>
      <c r="C141" s="6" t="str">
        <f>"010548629"</f>
        <v>010548629</v>
      </c>
      <c r="D141" s="6" t="s">
        <v>140</v>
      </c>
      <c r="E141" s="7">
        <v>21.96</v>
      </c>
    </row>
    <row r="142" spans="1:5" x14ac:dyDescent="0.25">
      <c r="A142" s="6" t="s">
        <v>897</v>
      </c>
      <c r="B142" s="6">
        <v>77</v>
      </c>
      <c r="C142" s="6" t="str">
        <f>"010548637"</f>
        <v>010548637</v>
      </c>
      <c r="D142" s="6" t="s">
        <v>141</v>
      </c>
      <c r="E142" s="7">
        <v>3438.72</v>
      </c>
    </row>
    <row r="143" spans="1:5" x14ac:dyDescent="0.25">
      <c r="A143" s="6" t="s">
        <v>897</v>
      </c>
      <c r="B143" s="6">
        <v>77</v>
      </c>
      <c r="C143" s="6" t="str">
        <f>"010549226"</f>
        <v>010549226</v>
      </c>
      <c r="D143" s="6" t="s">
        <v>142</v>
      </c>
      <c r="E143" s="7">
        <v>3048.98</v>
      </c>
    </row>
    <row r="144" spans="1:5" x14ac:dyDescent="0.25">
      <c r="A144" s="6" t="s">
        <v>897</v>
      </c>
      <c r="B144" s="6">
        <v>77</v>
      </c>
      <c r="C144" s="6" t="str">
        <f>"010552871"</f>
        <v>010552871</v>
      </c>
      <c r="D144" s="6" t="s">
        <v>143</v>
      </c>
      <c r="E144" s="7">
        <v>1931.85</v>
      </c>
    </row>
    <row r="145" spans="1:5" x14ac:dyDescent="0.25">
      <c r="A145" s="6" t="s">
        <v>897</v>
      </c>
      <c r="B145" s="6">
        <v>77</v>
      </c>
      <c r="C145" s="6" t="str">
        <f>"010555366"</f>
        <v>010555366</v>
      </c>
      <c r="D145" s="6" t="s">
        <v>144</v>
      </c>
      <c r="E145" s="7">
        <v>1836.15</v>
      </c>
    </row>
    <row r="146" spans="1:5" x14ac:dyDescent="0.25">
      <c r="A146" s="6" t="s">
        <v>897</v>
      </c>
      <c r="B146" s="6">
        <v>77</v>
      </c>
      <c r="C146" s="6" t="str">
        <f>"010558225"</f>
        <v>010558225</v>
      </c>
      <c r="D146" s="6" t="s">
        <v>145</v>
      </c>
      <c r="E146" s="7">
        <v>1092.93</v>
      </c>
    </row>
    <row r="147" spans="1:5" x14ac:dyDescent="0.25">
      <c r="A147" s="6" t="s">
        <v>897</v>
      </c>
      <c r="B147" s="6">
        <v>77</v>
      </c>
      <c r="C147" s="6" t="str">
        <f>"010558578"</f>
        <v>010558578</v>
      </c>
      <c r="D147" s="6" t="s">
        <v>146</v>
      </c>
      <c r="E147" s="7">
        <v>2747.94</v>
      </c>
    </row>
    <row r="148" spans="1:5" x14ac:dyDescent="0.25">
      <c r="A148" s="6" t="s">
        <v>897</v>
      </c>
      <c r="B148" s="6">
        <v>77</v>
      </c>
      <c r="C148" s="6" t="str">
        <f>"010560599"</f>
        <v>010560599</v>
      </c>
      <c r="D148" s="6" t="s">
        <v>147</v>
      </c>
      <c r="E148" s="7">
        <v>1460.24</v>
      </c>
    </row>
    <row r="149" spans="1:5" x14ac:dyDescent="0.25">
      <c r="A149" s="6" t="s">
        <v>897</v>
      </c>
      <c r="B149" s="6">
        <v>77</v>
      </c>
      <c r="C149" s="6" t="str">
        <f>"010561811"</f>
        <v>010561811</v>
      </c>
      <c r="D149" s="6" t="s">
        <v>148</v>
      </c>
      <c r="E149" s="7">
        <v>2674.36</v>
      </c>
    </row>
    <row r="150" spans="1:5" x14ac:dyDescent="0.25">
      <c r="A150" s="6" t="s">
        <v>897</v>
      </c>
      <c r="B150" s="6">
        <v>77</v>
      </c>
      <c r="C150" s="6" t="str">
        <f>"010562087"</f>
        <v>010562087</v>
      </c>
      <c r="D150" s="6" t="s">
        <v>149</v>
      </c>
      <c r="E150" s="7">
        <v>1954.56</v>
      </c>
    </row>
    <row r="151" spans="1:5" x14ac:dyDescent="0.25">
      <c r="A151" s="6" t="s">
        <v>897</v>
      </c>
      <c r="B151" s="6">
        <v>77</v>
      </c>
      <c r="C151" s="6" t="str">
        <f>"010563776"</f>
        <v>010563776</v>
      </c>
      <c r="D151" s="6" t="s">
        <v>150</v>
      </c>
      <c r="E151" s="7">
        <v>1730.94</v>
      </c>
    </row>
    <row r="152" spans="1:5" x14ac:dyDescent="0.25">
      <c r="A152" s="6" t="s">
        <v>897</v>
      </c>
      <c r="B152" s="6">
        <v>77</v>
      </c>
      <c r="C152" s="6" t="str">
        <f>"010563865"</f>
        <v>010563865</v>
      </c>
      <c r="D152" s="6" t="s">
        <v>151</v>
      </c>
      <c r="E152" s="7">
        <v>2899.82</v>
      </c>
    </row>
    <row r="153" spans="1:5" x14ac:dyDescent="0.25">
      <c r="A153" s="6" t="s">
        <v>897</v>
      </c>
      <c r="B153" s="6">
        <v>77</v>
      </c>
      <c r="C153" s="6" t="str">
        <f>"010564322"</f>
        <v>010564322</v>
      </c>
      <c r="D153" s="6" t="s">
        <v>152</v>
      </c>
      <c r="E153" s="7">
        <v>1413.75</v>
      </c>
    </row>
    <row r="154" spans="1:5" x14ac:dyDescent="0.25">
      <c r="A154" s="6" t="s">
        <v>897</v>
      </c>
      <c r="B154" s="6">
        <v>77</v>
      </c>
      <c r="C154" s="6" t="str">
        <f>"010565116"</f>
        <v>010565116</v>
      </c>
      <c r="D154" s="6" t="s">
        <v>153</v>
      </c>
      <c r="E154" s="7">
        <v>1749.24</v>
      </c>
    </row>
    <row r="155" spans="1:5" x14ac:dyDescent="0.25">
      <c r="A155" s="6" t="s">
        <v>897</v>
      </c>
      <c r="B155" s="6">
        <v>77</v>
      </c>
      <c r="C155" s="6" t="str">
        <f>"010565760"</f>
        <v>010565760</v>
      </c>
      <c r="D155" s="6" t="s">
        <v>154</v>
      </c>
      <c r="E155" s="7">
        <v>190.28</v>
      </c>
    </row>
    <row r="156" spans="1:5" x14ac:dyDescent="0.25">
      <c r="A156" s="6" t="s">
        <v>897</v>
      </c>
      <c r="B156" s="6">
        <v>77</v>
      </c>
      <c r="C156" s="6" t="str">
        <f>"010569855"</f>
        <v>010569855</v>
      </c>
      <c r="D156" s="6" t="s">
        <v>155</v>
      </c>
      <c r="E156" s="7">
        <v>1960.94</v>
      </c>
    </row>
    <row r="157" spans="1:5" x14ac:dyDescent="0.25">
      <c r="A157" s="6" t="s">
        <v>897</v>
      </c>
      <c r="B157" s="6">
        <v>77</v>
      </c>
      <c r="C157" s="6" t="str">
        <f>"010571108"</f>
        <v>010571108</v>
      </c>
      <c r="D157" s="6" t="s">
        <v>156</v>
      </c>
      <c r="E157" s="7">
        <v>1297.01</v>
      </c>
    </row>
    <row r="158" spans="1:5" x14ac:dyDescent="0.25">
      <c r="A158" s="6" t="s">
        <v>897</v>
      </c>
      <c r="B158" s="6">
        <v>77</v>
      </c>
      <c r="C158" s="6" t="str">
        <f>"010572023"</f>
        <v>010572023</v>
      </c>
      <c r="D158" s="6" t="s">
        <v>157</v>
      </c>
      <c r="E158" s="7">
        <v>3139.02</v>
      </c>
    </row>
    <row r="159" spans="1:5" x14ac:dyDescent="0.25">
      <c r="A159" s="6" t="s">
        <v>897</v>
      </c>
      <c r="B159" s="6">
        <v>77</v>
      </c>
      <c r="C159" s="6" t="str">
        <f>"010573429"</f>
        <v>010573429</v>
      </c>
      <c r="D159" s="6" t="s">
        <v>158</v>
      </c>
      <c r="E159" s="7">
        <v>2480.6999999999998</v>
      </c>
    </row>
    <row r="160" spans="1:5" x14ac:dyDescent="0.25">
      <c r="A160" s="6" t="s">
        <v>897</v>
      </c>
      <c r="B160" s="6">
        <v>77</v>
      </c>
      <c r="C160" s="6" t="str">
        <f>"010574034"</f>
        <v>010574034</v>
      </c>
      <c r="D160" s="6" t="s">
        <v>159</v>
      </c>
      <c r="E160" s="7">
        <v>2878.1</v>
      </c>
    </row>
    <row r="161" spans="1:5" x14ac:dyDescent="0.25">
      <c r="A161" s="6" t="s">
        <v>897</v>
      </c>
      <c r="B161" s="6">
        <v>77</v>
      </c>
      <c r="C161" s="6" t="str">
        <f>"010574670"</f>
        <v>010574670</v>
      </c>
      <c r="D161" s="6" t="s">
        <v>160</v>
      </c>
      <c r="E161" s="7">
        <v>3019.04</v>
      </c>
    </row>
    <row r="162" spans="1:5" x14ac:dyDescent="0.25">
      <c r="A162" s="6" t="s">
        <v>897</v>
      </c>
      <c r="B162" s="6">
        <v>77</v>
      </c>
      <c r="C162" s="6" t="str">
        <f>"010575081"</f>
        <v>010575081</v>
      </c>
      <c r="D162" s="6" t="s">
        <v>161</v>
      </c>
      <c r="E162" s="7">
        <v>3484.98</v>
      </c>
    </row>
    <row r="163" spans="1:5" x14ac:dyDescent="0.25">
      <c r="A163" s="6" t="s">
        <v>897</v>
      </c>
      <c r="B163" s="6">
        <v>77</v>
      </c>
      <c r="C163" s="6" t="str">
        <f>"010575278"</f>
        <v>010575278</v>
      </c>
      <c r="D163" s="6" t="s">
        <v>162</v>
      </c>
      <c r="E163" s="7">
        <v>1644.31</v>
      </c>
    </row>
    <row r="164" spans="1:5" x14ac:dyDescent="0.25">
      <c r="A164" s="6" t="s">
        <v>897</v>
      </c>
      <c r="B164" s="6">
        <v>77</v>
      </c>
      <c r="C164" s="6" t="str">
        <f>"010575480"</f>
        <v>010575480</v>
      </c>
      <c r="D164" s="6" t="s">
        <v>163</v>
      </c>
      <c r="E164" s="7">
        <v>3016.38</v>
      </c>
    </row>
    <row r="165" spans="1:5" x14ac:dyDescent="0.25">
      <c r="A165" s="6" t="s">
        <v>897</v>
      </c>
      <c r="B165" s="6">
        <v>77</v>
      </c>
      <c r="C165" s="6" t="str">
        <f>"010576002"</f>
        <v>010576002</v>
      </c>
      <c r="D165" s="6" t="s">
        <v>164</v>
      </c>
      <c r="E165" s="7">
        <v>2360.7199999999998</v>
      </c>
    </row>
    <row r="166" spans="1:5" x14ac:dyDescent="0.25">
      <c r="A166" s="6" t="s">
        <v>897</v>
      </c>
      <c r="B166" s="6">
        <v>77</v>
      </c>
      <c r="C166" s="6" t="str">
        <f>"010583033"</f>
        <v>010583033</v>
      </c>
      <c r="D166" s="6" t="s">
        <v>165</v>
      </c>
      <c r="E166" s="7">
        <v>3810.42</v>
      </c>
    </row>
    <row r="167" spans="1:5" x14ac:dyDescent="0.25">
      <c r="A167" s="6" t="s">
        <v>897</v>
      </c>
      <c r="B167" s="6">
        <v>77</v>
      </c>
      <c r="C167" s="6" t="str">
        <f>"010583149"</f>
        <v>010583149</v>
      </c>
      <c r="D167" s="6" t="s">
        <v>166</v>
      </c>
      <c r="E167" s="7">
        <v>3181.18</v>
      </c>
    </row>
    <row r="168" spans="1:5" x14ac:dyDescent="0.25">
      <c r="A168" s="6" t="s">
        <v>897</v>
      </c>
      <c r="B168" s="6">
        <v>77</v>
      </c>
      <c r="C168" s="6" t="str">
        <f>"010584358"</f>
        <v>010584358</v>
      </c>
      <c r="D168" s="6" t="s">
        <v>167</v>
      </c>
      <c r="E168" s="7">
        <v>3152.22</v>
      </c>
    </row>
    <row r="169" spans="1:5" x14ac:dyDescent="0.25">
      <c r="A169" s="6" t="s">
        <v>897</v>
      </c>
      <c r="B169" s="6">
        <v>77</v>
      </c>
      <c r="C169" s="6" t="str">
        <f>"010584617"</f>
        <v>010584617</v>
      </c>
      <c r="D169" s="6" t="s">
        <v>168</v>
      </c>
      <c r="E169" s="7">
        <v>3339.58</v>
      </c>
    </row>
    <row r="170" spans="1:5" x14ac:dyDescent="0.25">
      <c r="A170" s="6" t="s">
        <v>897</v>
      </c>
      <c r="B170" s="6">
        <v>77</v>
      </c>
      <c r="C170" s="6" t="str">
        <f>"010584668"</f>
        <v>010584668</v>
      </c>
      <c r="D170" s="6" t="s">
        <v>169</v>
      </c>
      <c r="E170" s="7">
        <v>1857.14</v>
      </c>
    </row>
    <row r="171" spans="1:5" x14ac:dyDescent="0.25">
      <c r="A171" s="6" t="s">
        <v>897</v>
      </c>
      <c r="B171" s="6">
        <v>77</v>
      </c>
      <c r="C171" s="6" t="str">
        <f>"010588221"</f>
        <v>010588221</v>
      </c>
      <c r="D171" s="6" t="s">
        <v>170</v>
      </c>
      <c r="E171" s="7">
        <v>2021.73</v>
      </c>
    </row>
    <row r="172" spans="1:5" x14ac:dyDescent="0.25">
      <c r="A172" s="6" t="s">
        <v>897</v>
      </c>
      <c r="B172" s="6">
        <v>77</v>
      </c>
      <c r="C172" s="6" t="str">
        <f>"010588620"</f>
        <v>010588620</v>
      </c>
      <c r="D172" s="6" t="s">
        <v>171</v>
      </c>
      <c r="E172" s="7">
        <v>1226.1300000000001</v>
      </c>
    </row>
    <row r="173" spans="1:5" x14ac:dyDescent="0.25">
      <c r="A173" s="6" t="s">
        <v>897</v>
      </c>
      <c r="B173" s="6">
        <v>77</v>
      </c>
      <c r="C173" s="6" t="str">
        <f>"010588728"</f>
        <v>010588728</v>
      </c>
      <c r="D173" s="6" t="s">
        <v>172</v>
      </c>
      <c r="E173" s="7">
        <v>3036.32</v>
      </c>
    </row>
    <row r="174" spans="1:5" x14ac:dyDescent="0.25">
      <c r="A174" s="6" t="s">
        <v>897</v>
      </c>
      <c r="B174" s="6">
        <v>77</v>
      </c>
      <c r="C174" s="6" t="str">
        <f>"010589104"</f>
        <v>010589104</v>
      </c>
      <c r="D174" s="6" t="s">
        <v>173</v>
      </c>
      <c r="E174" s="7">
        <v>3103.12</v>
      </c>
    </row>
    <row r="175" spans="1:5" x14ac:dyDescent="0.25">
      <c r="A175" s="6" t="s">
        <v>897</v>
      </c>
      <c r="B175" s="6">
        <v>77</v>
      </c>
      <c r="C175" s="6" t="str">
        <f>"010593470"</f>
        <v>010593470</v>
      </c>
      <c r="D175" s="6" t="s">
        <v>174</v>
      </c>
      <c r="E175" s="7">
        <v>109.86</v>
      </c>
    </row>
    <row r="176" spans="1:5" x14ac:dyDescent="0.25">
      <c r="A176" s="6" t="s">
        <v>897</v>
      </c>
      <c r="B176" s="6">
        <v>77</v>
      </c>
      <c r="C176" s="6" t="str">
        <f>"010593667"</f>
        <v>010593667</v>
      </c>
      <c r="D176" s="6" t="s">
        <v>175</v>
      </c>
      <c r="E176" s="7">
        <v>3024.32</v>
      </c>
    </row>
    <row r="177" spans="1:5" x14ac:dyDescent="0.25">
      <c r="A177" s="6" t="s">
        <v>897</v>
      </c>
      <c r="B177" s="6">
        <v>77</v>
      </c>
      <c r="C177" s="6" t="str">
        <f>"010596356"</f>
        <v>010596356</v>
      </c>
      <c r="D177" s="6" t="s">
        <v>176</v>
      </c>
      <c r="E177" s="7">
        <v>1380.72</v>
      </c>
    </row>
    <row r="178" spans="1:5" x14ac:dyDescent="0.25">
      <c r="A178" s="6" t="s">
        <v>897</v>
      </c>
      <c r="B178" s="6">
        <v>77</v>
      </c>
      <c r="C178" s="6" t="str">
        <f>"010596372"</f>
        <v>010596372</v>
      </c>
      <c r="D178" s="6" t="s">
        <v>177</v>
      </c>
      <c r="E178" s="7">
        <v>782.94</v>
      </c>
    </row>
    <row r="179" spans="1:5" x14ac:dyDescent="0.25">
      <c r="A179" s="6" t="s">
        <v>897</v>
      </c>
      <c r="B179" s="6">
        <v>77</v>
      </c>
      <c r="C179" s="6" t="str">
        <f>"010597239"</f>
        <v>010597239</v>
      </c>
      <c r="D179" s="6" t="s">
        <v>178</v>
      </c>
      <c r="E179" s="7">
        <v>2478.3000000000002</v>
      </c>
    </row>
    <row r="180" spans="1:5" x14ac:dyDescent="0.25">
      <c r="A180" s="6" t="s">
        <v>897</v>
      </c>
      <c r="B180" s="6">
        <v>77</v>
      </c>
      <c r="C180" s="6" t="str">
        <f>"010598162"</f>
        <v>010598162</v>
      </c>
      <c r="D180" s="6" t="s">
        <v>179</v>
      </c>
      <c r="E180" s="7">
        <v>1411.18</v>
      </c>
    </row>
    <row r="181" spans="1:5" x14ac:dyDescent="0.25">
      <c r="A181" s="6" t="s">
        <v>897</v>
      </c>
      <c r="B181" s="6">
        <v>77</v>
      </c>
      <c r="C181" s="6" t="str">
        <f>"010600418"</f>
        <v>010600418</v>
      </c>
      <c r="D181" s="6" t="s">
        <v>180</v>
      </c>
      <c r="E181" s="7">
        <v>1755.26</v>
      </c>
    </row>
    <row r="182" spans="1:5" x14ac:dyDescent="0.25">
      <c r="A182" s="6" t="s">
        <v>897</v>
      </c>
      <c r="B182" s="6">
        <v>77</v>
      </c>
      <c r="C182" s="6" t="str">
        <f>"010602763"</f>
        <v>010602763</v>
      </c>
      <c r="D182" s="6" t="s">
        <v>181</v>
      </c>
      <c r="E182" s="7">
        <v>29042.78</v>
      </c>
    </row>
    <row r="183" spans="1:5" x14ac:dyDescent="0.25">
      <c r="A183" s="6" t="s">
        <v>897</v>
      </c>
      <c r="B183" s="6">
        <v>77</v>
      </c>
      <c r="C183" s="6" t="str">
        <f>"010603808"</f>
        <v>010603808</v>
      </c>
      <c r="D183" s="6" t="s">
        <v>182</v>
      </c>
      <c r="E183" s="7">
        <v>1253.22</v>
      </c>
    </row>
    <row r="184" spans="1:5" x14ac:dyDescent="0.25">
      <c r="A184" s="6" t="s">
        <v>897</v>
      </c>
      <c r="B184" s="6">
        <v>77</v>
      </c>
      <c r="C184" s="6" t="str">
        <f>"010603883"</f>
        <v>010603883</v>
      </c>
      <c r="D184" s="6" t="s">
        <v>183</v>
      </c>
      <c r="E184" s="7">
        <v>1037.5</v>
      </c>
    </row>
    <row r="185" spans="1:5" x14ac:dyDescent="0.25">
      <c r="A185" s="6" t="s">
        <v>897</v>
      </c>
      <c r="B185" s="6">
        <v>77</v>
      </c>
      <c r="C185" s="6" t="str">
        <f>"010605355"</f>
        <v>010605355</v>
      </c>
      <c r="D185" s="6" t="s">
        <v>184</v>
      </c>
      <c r="E185" s="7">
        <v>1409.33</v>
      </c>
    </row>
    <row r="186" spans="1:5" x14ac:dyDescent="0.25">
      <c r="A186" s="6" t="s">
        <v>897</v>
      </c>
      <c r="B186" s="6">
        <v>77</v>
      </c>
      <c r="C186" s="6" t="str">
        <f>"010605878"</f>
        <v>010605878</v>
      </c>
      <c r="D186" s="6" t="s">
        <v>185</v>
      </c>
      <c r="E186" s="7">
        <v>587.29999999999995</v>
      </c>
    </row>
    <row r="187" spans="1:5" x14ac:dyDescent="0.25">
      <c r="A187" s="6" t="s">
        <v>897</v>
      </c>
      <c r="B187" s="6">
        <v>77</v>
      </c>
      <c r="C187" s="6" t="str">
        <f>"010607722"</f>
        <v>010607722</v>
      </c>
      <c r="D187" s="6" t="s">
        <v>186</v>
      </c>
      <c r="E187" s="7">
        <v>5.44</v>
      </c>
    </row>
    <row r="188" spans="1:5" x14ac:dyDescent="0.25">
      <c r="A188" s="6" t="s">
        <v>897</v>
      </c>
      <c r="B188" s="6">
        <v>77</v>
      </c>
      <c r="C188" s="6" t="str">
        <f>"010608141"</f>
        <v>010608141</v>
      </c>
      <c r="D188" s="6" t="s">
        <v>187</v>
      </c>
      <c r="E188" s="7">
        <v>565.55999999999995</v>
      </c>
    </row>
    <row r="189" spans="1:5" x14ac:dyDescent="0.25">
      <c r="A189" s="6" t="s">
        <v>897</v>
      </c>
      <c r="B189" s="6">
        <v>77</v>
      </c>
      <c r="C189" s="6" t="str">
        <f>"010608230"</f>
        <v>010608230</v>
      </c>
      <c r="D189" s="6" t="s">
        <v>188</v>
      </c>
      <c r="E189" s="7">
        <v>1261.5999999999999</v>
      </c>
    </row>
    <row r="190" spans="1:5" x14ac:dyDescent="0.25">
      <c r="A190" s="6" t="s">
        <v>897</v>
      </c>
      <c r="B190" s="6">
        <v>77</v>
      </c>
      <c r="C190" s="6" t="str">
        <f>"010610677"</f>
        <v>010610677</v>
      </c>
      <c r="D190" s="6" t="s">
        <v>189</v>
      </c>
      <c r="E190" s="7">
        <v>2561</v>
      </c>
    </row>
    <row r="191" spans="1:5" x14ac:dyDescent="0.25">
      <c r="A191" s="6" t="s">
        <v>897</v>
      </c>
      <c r="B191" s="6">
        <v>77</v>
      </c>
      <c r="C191" s="6" t="str">
        <f>"010611215"</f>
        <v>010611215</v>
      </c>
      <c r="D191" s="6" t="s">
        <v>190</v>
      </c>
      <c r="E191" s="7">
        <v>2783.74</v>
      </c>
    </row>
    <row r="192" spans="1:5" x14ac:dyDescent="0.25">
      <c r="A192" s="6" t="s">
        <v>897</v>
      </c>
      <c r="B192" s="6">
        <v>77</v>
      </c>
      <c r="C192" s="6" t="str">
        <f>"010611789"</f>
        <v>010611789</v>
      </c>
      <c r="D192" s="6" t="s">
        <v>191</v>
      </c>
      <c r="E192" s="7">
        <v>2523.2199999999998</v>
      </c>
    </row>
    <row r="193" spans="1:5" x14ac:dyDescent="0.25">
      <c r="A193" s="6" t="s">
        <v>897</v>
      </c>
      <c r="B193" s="6">
        <v>77</v>
      </c>
      <c r="C193" s="6" t="str">
        <f>"010611827"</f>
        <v>010611827</v>
      </c>
      <c r="D193" s="6" t="s">
        <v>192</v>
      </c>
      <c r="E193" s="7">
        <v>1087.3599999999999</v>
      </c>
    </row>
    <row r="194" spans="1:5" x14ac:dyDescent="0.25">
      <c r="A194" s="6" t="s">
        <v>897</v>
      </c>
      <c r="B194" s="6">
        <v>77</v>
      </c>
      <c r="C194" s="6" t="str">
        <f>"010611894"</f>
        <v>010611894</v>
      </c>
      <c r="D194" s="6" t="s">
        <v>193</v>
      </c>
      <c r="E194" s="7">
        <v>1526.98</v>
      </c>
    </row>
    <row r="195" spans="1:5" x14ac:dyDescent="0.25">
      <c r="A195" s="6" t="s">
        <v>897</v>
      </c>
      <c r="B195" s="6">
        <v>77</v>
      </c>
      <c r="C195" s="6" t="str">
        <f>"010612009"</f>
        <v>010612009</v>
      </c>
      <c r="D195" s="6" t="s">
        <v>194</v>
      </c>
      <c r="E195" s="7">
        <v>2867.04</v>
      </c>
    </row>
    <row r="196" spans="1:5" x14ac:dyDescent="0.25">
      <c r="A196" s="6" t="s">
        <v>897</v>
      </c>
      <c r="B196" s="6">
        <v>77</v>
      </c>
      <c r="C196" s="6" t="str">
        <f>"010615172"</f>
        <v>010615172</v>
      </c>
      <c r="D196" s="6" t="s">
        <v>195</v>
      </c>
      <c r="E196" s="7">
        <v>1232.3800000000001</v>
      </c>
    </row>
    <row r="197" spans="1:5" x14ac:dyDescent="0.25">
      <c r="A197" s="6" t="s">
        <v>897</v>
      </c>
      <c r="B197" s="6">
        <v>77</v>
      </c>
      <c r="C197" s="6" t="str">
        <f>"010617302"</f>
        <v>010617302</v>
      </c>
      <c r="D197" s="6" t="s">
        <v>196</v>
      </c>
      <c r="E197" s="7">
        <v>1067.32</v>
      </c>
    </row>
    <row r="198" spans="1:5" x14ac:dyDescent="0.25">
      <c r="A198" s="6" t="s">
        <v>897</v>
      </c>
      <c r="B198" s="6">
        <v>77</v>
      </c>
      <c r="C198" s="6" t="str">
        <f>"010617760"</f>
        <v>010617760</v>
      </c>
      <c r="D198" s="6" t="s">
        <v>197</v>
      </c>
      <c r="E198" s="7">
        <v>1587.2</v>
      </c>
    </row>
    <row r="199" spans="1:5" x14ac:dyDescent="0.25">
      <c r="A199" s="6" t="s">
        <v>897</v>
      </c>
      <c r="B199" s="6">
        <v>77</v>
      </c>
      <c r="C199" s="6" t="str">
        <f>"010617817"</f>
        <v>010617817</v>
      </c>
      <c r="D199" s="6" t="s">
        <v>198</v>
      </c>
      <c r="E199" s="7">
        <v>877.35</v>
      </c>
    </row>
    <row r="200" spans="1:5" x14ac:dyDescent="0.25">
      <c r="A200" s="6" t="s">
        <v>897</v>
      </c>
      <c r="B200" s="6">
        <v>77</v>
      </c>
      <c r="C200" s="6" t="str">
        <f>"010617868"</f>
        <v>010617868</v>
      </c>
      <c r="D200" s="6" t="s">
        <v>199</v>
      </c>
      <c r="E200" s="7">
        <v>1665.96</v>
      </c>
    </row>
    <row r="201" spans="1:5" x14ac:dyDescent="0.25">
      <c r="A201" s="6" t="s">
        <v>897</v>
      </c>
      <c r="B201" s="6">
        <v>77</v>
      </c>
      <c r="C201" s="6" t="str">
        <f>"010618686"</f>
        <v>010618686</v>
      </c>
      <c r="D201" s="6" t="s">
        <v>200</v>
      </c>
      <c r="E201" s="7">
        <v>1642.38</v>
      </c>
    </row>
    <row r="202" spans="1:5" x14ac:dyDescent="0.25">
      <c r="A202" s="6" t="s">
        <v>897</v>
      </c>
      <c r="B202" s="6">
        <v>77</v>
      </c>
      <c r="C202" s="6" t="str">
        <f>"010618708"</f>
        <v>010618708</v>
      </c>
      <c r="D202" s="6" t="s">
        <v>201</v>
      </c>
      <c r="E202" s="7">
        <v>867.91</v>
      </c>
    </row>
    <row r="203" spans="1:5" x14ac:dyDescent="0.25">
      <c r="A203" s="6" t="s">
        <v>897</v>
      </c>
      <c r="B203" s="6">
        <v>77</v>
      </c>
      <c r="C203" s="6" t="str">
        <f>"010618740"</f>
        <v>010618740</v>
      </c>
      <c r="D203" s="6" t="s">
        <v>202</v>
      </c>
      <c r="E203" s="7">
        <v>1448.56</v>
      </c>
    </row>
    <row r="204" spans="1:5" x14ac:dyDescent="0.25">
      <c r="A204" s="6" t="s">
        <v>897</v>
      </c>
      <c r="B204" s="6">
        <v>77</v>
      </c>
      <c r="C204" s="6" t="str">
        <f>"010623051"</f>
        <v>010623051</v>
      </c>
      <c r="D204" s="6" t="s">
        <v>203</v>
      </c>
      <c r="E204" s="7">
        <v>2407.6</v>
      </c>
    </row>
    <row r="205" spans="1:5" x14ac:dyDescent="0.25">
      <c r="A205" s="6" t="s">
        <v>897</v>
      </c>
      <c r="B205" s="6">
        <v>77</v>
      </c>
      <c r="C205" s="6" t="str">
        <f>"010623647"</f>
        <v>010623647</v>
      </c>
      <c r="D205" s="6" t="s">
        <v>204</v>
      </c>
      <c r="E205" s="7">
        <v>1314.32</v>
      </c>
    </row>
    <row r="206" spans="1:5" x14ac:dyDescent="0.25">
      <c r="A206" s="6" t="s">
        <v>897</v>
      </c>
      <c r="B206" s="6">
        <v>77</v>
      </c>
      <c r="C206" s="6" t="str">
        <f>"010624791"</f>
        <v>010624791</v>
      </c>
      <c r="D206" s="6" t="s">
        <v>205</v>
      </c>
      <c r="E206" s="7">
        <v>1851.16</v>
      </c>
    </row>
    <row r="207" spans="1:5" x14ac:dyDescent="0.25">
      <c r="A207" s="6" t="s">
        <v>897</v>
      </c>
      <c r="B207" s="6">
        <v>77</v>
      </c>
      <c r="C207" s="6" t="str">
        <f>"010626336"</f>
        <v>010626336</v>
      </c>
      <c r="D207" s="6" t="s">
        <v>206</v>
      </c>
      <c r="E207" s="7">
        <v>1299.58</v>
      </c>
    </row>
    <row r="208" spans="1:5" x14ac:dyDescent="0.25">
      <c r="A208" s="6" t="s">
        <v>897</v>
      </c>
      <c r="B208" s="6">
        <v>77</v>
      </c>
      <c r="C208" s="6" t="str">
        <f>"010626565"</f>
        <v>010626565</v>
      </c>
      <c r="D208" s="6" t="s">
        <v>207</v>
      </c>
      <c r="E208" s="7">
        <v>1901.24</v>
      </c>
    </row>
    <row r="209" spans="1:5" x14ac:dyDescent="0.25">
      <c r="A209" s="6" t="s">
        <v>897</v>
      </c>
      <c r="B209" s="6">
        <v>77</v>
      </c>
      <c r="C209" s="6" t="str">
        <f>"010626581"</f>
        <v>010626581</v>
      </c>
      <c r="D209" s="6" t="s">
        <v>208</v>
      </c>
      <c r="E209" s="7">
        <v>1504.96</v>
      </c>
    </row>
    <row r="210" spans="1:5" x14ac:dyDescent="0.25">
      <c r="A210" s="6" t="s">
        <v>897</v>
      </c>
      <c r="B210" s="6">
        <v>77</v>
      </c>
      <c r="C210" s="6" t="str">
        <f>"010626867"</f>
        <v>010626867</v>
      </c>
      <c r="D210" s="6" t="s">
        <v>209</v>
      </c>
      <c r="E210" s="7">
        <v>405</v>
      </c>
    </row>
    <row r="211" spans="1:5" x14ac:dyDescent="0.25">
      <c r="A211" s="6" t="s">
        <v>897</v>
      </c>
      <c r="B211" s="6">
        <v>77</v>
      </c>
      <c r="C211" s="6" t="str">
        <f>"010627367"</f>
        <v>010627367</v>
      </c>
      <c r="D211" s="6" t="s">
        <v>210</v>
      </c>
      <c r="E211" s="7">
        <v>9454.14</v>
      </c>
    </row>
    <row r="212" spans="1:5" x14ac:dyDescent="0.25">
      <c r="A212" s="6" t="s">
        <v>897</v>
      </c>
      <c r="B212" s="6">
        <v>77</v>
      </c>
      <c r="C212" s="6" t="str">
        <f>"010628371"</f>
        <v>010628371</v>
      </c>
      <c r="D212" s="6" t="s">
        <v>211</v>
      </c>
      <c r="E212" s="7">
        <v>1758.1</v>
      </c>
    </row>
    <row r="213" spans="1:5" x14ac:dyDescent="0.25">
      <c r="A213" s="6" t="s">
        <v>897</v>
      </c>
      <c r="B213" s="6">
        <v>77</v>
      </c>
      <c r="C213" s="6" t="str">
        <f>"010629785"</f>
        <v>010629785</v>
      </c>
      <c r="D213" s="6" t="s">
        <v>212</v>
      </c>
      <c r="E213" s="7">
        <v>524.91999999999996</v>
      </c>
    </row>
    <row r="214" spans="1:5" x14ac:dyDescent="0.25">
      <c r="A214" s="6" t="s">
        <v>897</v>
      </c>
      <c r="B214" s="6">
        <v>77</v>
      </c>
      <c r="C214" s="6" t="str">
        <f>"010631143"</f>
        <v>010631143</v>
      </c>
      <c r="D214" s="6" t="s">
        <v>213</v>
      </c>
      <c r="E214" s="7">
        <v>150.74</v>
      </c>
    </row>
    <row r="215" spans="1:5" x14ac:dyDescent="0.25">
      <c r="A215" s="6" t="s">
        <v>897</v>
      </c>
      <c r="B215" s="6">
        <v>77</v>
      </c>
      <c r="C215" s="6" t="str">
        <f>"010631402"</f>
        <v>010631402</v>
      </c>
      <c r="D215" s="6" t="s">
        <v>214</v>
      </c>
      <c r="E215" s="7">
        <v>3829.1</v>
      </c>
    </row>
    <row r="216" spans="1:5" x14ac:dyDescent="0.25">
      <c r="A216" s="6" t="s">
        <v>897</v>
      </c>
      <c r="B216" s="6">
        <v>77</v>
      </c>
      <c r="C216" s="6" t="str">
        <f>"010632220"</f>
        <v>010632220</v>
      </c>
      <c r="D216" s="6" t="s">
        <v>215</v>
      </c>
      <c r="E216" s="7">
        <v>1169.93</v>
      </c>
    </row>
    <row r="217" spans="1:5" x14ac:dyDescent="0.25">
      <c r="A217" s="6" t="s">
        <v>897</v>
      </c>
      <c r="B217" s="6">
        <v>77</v>
      </c>
      <c r="C217" s="6" t="str">
        <f>"010632875"</f>
        <v>010632875</v>
      </c>
      <c r="D217" s="6" t="s">
        <v>216</v>
      </c>
      <c r="E217" s="7">
        <v>3748.78</v>
      </c>
    </row>
    <row r="218" spans="1:5" x14ac:dyDescent="0.25">
      <c r="A218" s="6" t="s">
        <v>897</v>
      </c>
      <c r="B218" s="6">
        <v>77</v>
      </c>
      <c r="C218" s="6" t="str">
        <f>"010633626"</f>
        <v>010633626</v>
      </c>
      <c r="D218" s="6" t="s">
        <v>217</v>
      </c>
      <c r="E218" s="7">
        <v>52.73</v>
      </c>
    </row>
    <row r="219" spans="1:5" x14ac:dyDescent="0.25">
      <c r="A219" s="6" t="s">
        <v>897</v>
      </c>
      <c r="B219" s="6">
        <v>77</v>
      </c>
      <c r="C219" s="6" t="str">
        <f>"010635165"</f>
        <v>010635165</v>
      </c>
      <c r="D219" s="6" t="s">
        <v>218</v>
      </c>
      <c r="E219" s="7">
        <v>637.04999999999995</v>
      </c>
    </row>
    <row r="220" spans="1:5" x14ac:dyDescent="0.25">
      <c r="A220" s="6" t="s">
        <v>897</v>
      </c>
      <c r="B220" s="6">
        <v>77</v>
      </c>
      <c r="C220" s="6" t="str">
        <f>"010635602"</f>
        <v>010635602</v>
      </c>
      <c r="D220" s="6" t="s">
        <v>219</v>
      </c>
      <c r="E220" s="7">
        <v>2072.86</v>
      </c>
    </row>
    <row r="221" spans="1:5" x14ac:dyDescent="0.25">
      <c r="A221" s="6" t="s">
        <v>897</v>
      </c>
      <c r="B221" s="6">
        <v>77</v>
      </c>
      <c r="C221" s="6" t="str">
        <f>"010635688"</f>
        <v>010635688</v>
      </c>
      <c r="D221" s="6" t="s">
        <v>220</v>
      </c>
      <c r="E221" s="7">
        <v>4032.82</v>
      </c>
    </row>
    <row r="222" spans="1:5" x14ac:dyDescent="0.25">
      <c r="A222" s="6" t="s">
        <v>897</v>
      </c>
      <c r="B222" s="6">
        <v>77</v>
      </c>
      <c r="C222" s="6" t="str">
        <f>"010636366"</f>
        <v>010636366</v>
      </c>
      <c r="D222" s="6" t="s">
        <v>221</v>
      </c>
      <c r="E222" s="7">
        <v>1236.1600000000001</v>
      </c>
    </row>
    <row r="223" spans="1:5" x14ac:dyDescent="0.25">
      <c r="A223" s="6" t="s">
        <v>897</v>
      </c>
      <c r="B223" s="6">
        <v>77</v>
      </c>
      <c r="C223" s="6" t="str">
        <f>"010636455"</f>
        <v>010636455</v>
      </c>
      <c r="D223" s="6" t="s">
        <v>222</v>
      </c>
      <c r="E223" s="7">
        <v>1975.44</v>
      </c>
    </row>
    <row r="224" spans="1:5" x14ac:dyDescent="0.25">
      <c r="A224" s="6" t="s">
        <v>897</v>
      </c>
      <c r="B224" s="6">
        <v>77</v>
      </c>
      <c r="C224" s="6" t="str">
        <f>"010636552"</f>
        <v>010636552</v>
      </c>
      <c r="D224" s="6" t="s">
        <v>223</v>
      </c>
      <c r="E224" s="7">
        <v>959.42</v>
      </c>
    </row>
    <row r="225" spans="1:5" x14ac:dyDescent="0.25">
      <c r="A225" s="6" t="s">
        <v>897</v>
      </c>
      <c r="B225" s="6">
        <v>77</v>
      </c>
      <c r="C225" s="6" t="str">
        <f>"010636862"</f>
        <v>010636862</v>
      </c>
      <c r="D225" s="6" t="s">
        <v>224</v>
      </c>
      <c r="E225" s="7">
        <v>3286.26</v>
      </c>
    </row>
    <row r="226" spans="1:5" x14ac:dyDescent="0.25">
      <c r="A226" s="6" t="s">
        <v>897</v>
      </c>
      <c r="B226" s="6">
        <v>77</v>
      </c>
      <c r="C226" s="6" t="str">
        <f>"010636978"</f>
        <v>010636978</v>
      </c>
      <c r="D226" s="6" t="s">
        <v>225</v>
      </c>
      <c r="E226" s="7">
        <v>1798.49</v>
      </c>
    </row>
    <row r="227" spans="1:5" x14ac:dyDescent="0.25">
      <c r="A227" s="6" t="s">
        <v>897</v>
      </c>
      <c r="B227" s="6">
        <v>77</v>
      </c>
      <c r="C227" s="6" t="str">
        <f>"010637044"</f>
        <v>010637044</v>
      </c>
      <c r="D227" s="6" t="s">
        <v>226</v>
      </c>
      <c r="E227" s="7">
        <v>1253.58</v>
      </c>
    </row>
    <row r="228" spans="1:5" x14ac:dyDescent="0.25">
      <c r="A228" s="6" t="s">
        <v>897</v>
      </c>
      <c r="B228" s="6">
        <v>77</v>
      </c>
      <c r="C228" s="6" t="str">
        <f>"010637559"</f>
        <v>010637559</v>
      </c>
      <c r="D228" s="6" t="s">
        <v>227</v>
      </c>
      <c r="E228" s="7">
        <v>175.3</v>
      </c>
    </row>
    <row r="229" spans="1:5" x14ac:dyDescent="0.25">
      <c r="A229" s="6" t="s">
        <v>897</v>
      </c>
      <c r="B229" s="6">
        <v>77</v>
      </c>
      <c r="C229" s="6" t="str">
        <f>"010637583"</f>
        <v>010637583</v>
      </c>
      <c r="D229" s="6" t="s">
        <v>228</v>
      </c>
      <c r="E229" s="7">
        <v>98.54</v>
      </c>
    </row>
    <row r="230" spans="1:5" x14ac:dyDescent="0.25">
      <c r="A230" s="6" t="s">
        <v>897</v>
      </c>
      <c r="B230" s="6">
        <v>77</v>
      </c>
      <c r="C230" s="6" t="str">
        <f>"010637591"</f>
        <v>010637591</v>
      </c>
      <c r="D230" s="6" t="s">
        <v>229</v>
      </c>
      <c r="E230" s="7">
        <v>247.43</v>
      </c>
    </row>
    <row r="231" spans="1:5" x14ac:dyDescent="0.25">
      <c r="A231" s="6" t="s">
        <v>897</v>
      </c>
      <c r="B231" s="6">
        <v>77</v>
      </c>
      <c r="C231" s="6" t="str">
        <f>"010637656"</f>
        <v>010637656</v>
      </c>
      <c r="D231" s="6" t="s">
        <v>230</v>
      </c>
      <c r="E231" s="7">
        <v>73.44</v>
      </c>
    </row>
    <row r="232" spans="1:5" x14ac:dyDescent="0.25">
      <c r="A232" s="6" t="s">
        <v>897</v>
      </c>
      <c r="B232" s="6">
        <v>77</v>
      </c>
      <c r="C232" s="6" t="str">
        <f>"010637699"</f>
        <v>010637699</v>
      </c>
      <c r="D232" s="6" t="s">
        <v>231</v>
      </c>
      <c r="E232" s="7">
        <v>120.81</v>
      </c>
    </row>
    <row r="233" spans="1:5" x14ac:dyDescent="0.25">
      <c r="A233" s="6" t="s">
        <v>897</v>
      </c>
      <c r="B233" s="6">
        <v>77</v>
      </c>
      <c r="C233" s="6" t="str">
        <f>"010637834"</f>
        <v>010637834</v>
      </c>
      <c r="D233" s="6" t="s">
        <v>232</v>
      </c>
      <c r="E233" s="7">
        <v>143.93</v>
      </c>
    </row>
    <row r="234" spans="1:5" x14ac:dyDescent="0.25">
      <c r="A234" s="6" t="s">
        <v>897</v>
      </c>
      <c r="B234" s="6">
        <v>77</v>
      </c>
      <c r="C234" s="6" t="str">
        <f>"010637842"</f>
        <v>010637842</v>
      </c>
      <c r="D234" s="6" t="s">
        <v>233</v>
      </c>
      <c r="E234" s="7">
        <v>510.88</v>
      </c>
    </row>
    <row r="235" spans="1:5" x14ac:dyDescent="0.25">
      <c r="A235" s="6" t="s">
        <v>897</v>
      </c>
      <c r="B235" s="6">
        <v>77</v>
      </c>
      <c r="C235" s="6" t="str">
        <f>"010637893"</f>
        <v>010637893</v>
      </c>
      <c r="D235" s="6" t="s">
        <v>234</v>
      </c>
      <c r="E235" s="7">
        <v>357.68</v>
      </c>
    </row>
    <row r="236" spans="1:5" x14ac:dyDescent="0.25">
      <c r="A236" s="6" t="s">
        <v>897</v>
      </c>
      <c r="B236" s="6">
        <v>77</v>
      </c>
      <c r="C236" s="6" t="str">
        <f>"010743022"</f>
        <v>010743022</v>
      </c>
      <c r="D236" s="6" t="s">
        <v>235</v>
      </c>
      <c r="E236" s="7">
        <v>2152.8000000000002</v>
      </c>
    </row>
    <row r="237" spans="1:5" x14ac:dyDescent="0.25">
      <c r="A237" s="6" t="s">
        <v>897</v>
      </c>
      <c r="B237" s="6">
        <v>77</v>
      </c>
      <c r="C237" s="6" t="str">
        <f>"010748784"</f>
        <v>010748784</v>
      </c>
      <c r="D237" s="6" t="s">
        <v>236</v>
      </c>
      <c r="E237" s="7">
        <v>2316.6</v>
      </c>
    </row>
    <row r="238" spans="1:5" x14ac:dyDescent="0.25">
      <c r="A238" s="6" t="s">
        <v>897</v>
      </c>
      <c r="B238" s="6">
        <v>77</v>
      </c>
      <c r="C238" s="6" t="str">
        <f>"010750975"</f>
        <v>010750975</v>
      </c>
      <c r="D238" s="6" t="s">
        <v>237</v>
      </c>
      <c r="E238" s="7">
        <v>33.42</v>
      </c>
    </row>
    <row r="239" spans="1:5" x14ac:dyDescent="0.25">
      <c r="A239" s="6" t="s">
        <v>897</v>
      </c>
      <c r="B239" s="6">
        <v>77</v>
      </c>
      <c r="C239" s="6" t="str">
        <f>"010751114"</f>
        <v>010751114</v>
      </c>
      <c r="D239" s="6" t="s">
        <v>238</v>
      </c>
      <c r="E239" s="7">
        <v>192.58</v>
      </c>
    </row>
    <row r="240" spans="1:5" x14ac:dyDescent="0.25">
      <c r="A240" s="6" t="s">
        <v>897</v>
      </c>
      <c r="B240" s="6">
        <v>77</v>
      </c>
      <c r="C240" s="6" t="str">
        <f>"010756450"</f>
        <v>010756450</v>
      </c>
      <c r="D240" s="6" t="s">
        <v>239</v>
      </c>
      <c r="E240" s="7">
        <v>4044.98</v>
      </c>
    </row>
    <row r="241" spans="1:5" x14ac:dyDescent="0.25">
      <c r="A241" s="6" t="s">
        <v>897</v>
      </c>
      <c r="B241" s="6">
        <v>77</v>
      </c>
      <c r="C241" s="6" t="str">
        <f>"010764852"</f>
        <v>010764852</v>
      </c>
      <c r="D241" s="6" t="s">
        <v>240</v>
      </c>
      <c r="E241" s="7">
        <v>6960.6</v>
      </c>
    </row>
    <row r="242" spans="1:5" x14ac:dyDescent="0.25">
      <c r="A242" s="6" t="s">
        <v>897</v>
      </c>
      <c r="B242" s="6">
        <v>77</v>
      </c>
      <c r="C242" s="6" t="str">
        <f>"010791345"</f>
        <v>010791345</v>
      </c>
      <c r="D242" s="6" t="s">
        <v>241</v>
      </c>
      <c r="E242" s="7">
        <v>3437.56</v>
      </c>
    </row>
    <row r="243" spans="1:5" x14ac:dyDescent="0.25">
      <c r="A243" s="6" t="s">
        <v>897</v>
      </c>
      <c r="B243" s="6">
        <v>77</v>
      </c>
      <c r="C243" s="6" t="str">
        <f>"010791914"</f>
        <v>010791914</v>
      </c>
      <c r="D243" s="6" t="s">
        <v>242</v>
      </c>
      <c r="E243" s="7">
        <v>1540.42</v>
      </c>
    </row>
    <row r="244" spans="1:5" x14ac:dyDescent="0.25">
      <c r="A244" s="6" t="s">
        <v>897</v>
      </c>
      <c r="B244" s="6">
        <v>77</v>
      </c>
      <c r="C244" s="6" t="str">
        <f>"010841210"</f>
        <v>010841210</v>
      </c>
      <c r="D244" s="6" t="s">
        <v>243</v>
      </c>
      <c r="E244" s="7">
        <v>3194.4</v>
      </c>
    </row>
    <row r="245" spans="1:5" x14ac:dyDescent="0.25">
      <c r="A245" s="6" t="s">
        <v>897</v>
      </c>
      <c r="B245" s="6">
        <v>77</v>
      </c>
      <c r="C245" s="6" t="str">
        <f>"010912975"</f>
        <v>010912975</v>
      </c>
      <c r="D245" s="6" t="s">
        <v>244</v>
      </c>
      <c r="E245" s="7">
        <v>1499.33</v>
      </c>
    </row>
    <row r="246" spans="1:5" x14ac:dyDescent="0.25">
      <c r="A246" s="6" t="s">
        <v>897</v>
      </c>
      <c r="B246" s="6">
        <v>77</v>
      </c>
      <c r="C246" s="6" t="str">
        <f>"010913386"</f>
        <v>010913386</v>
      </c>
      <c r="D246" s="6" t="s">
        <v>245</v>
      </c>
      <c r="E246" s="7">
        <v>1565.3</v>
      </c>
    </row>
    <row r="247" spans="1:5" x14ac:dyDescent="0.25">
      <c r="A247" s="6" t="s">
        <v>897</v>
      </c>
      <c r="B247" s="6">
        <v>77</v>
      </c>
      <c r="C247" s="6" t="str">
        <f>"010913408"</f>
        <v>010913408</v>
      </c>
      <c r="D247" s="6" t="s">
        <v>246</v>
      </c>
      <c r="E247" s="7">
        <v>1180.74</v>
      </c>
    </row>
    <row r="248" spans="1:5" x14ac:dyDescent="0.25">
      <c r="A248" s="6" t="s">
        <v>897</v>
      </c>
      <c r="B248" s="6">
        <v>77</v>
      </c>
      <c r="C248" s="6" t="str">
        <f>"010915796"</f>
        <v>010915796</v>
      </c>
      <c r="D248" s="6" t="s">
        <v>247</v>
      </c>
      <c r="E248" s="7">
        <v>1600.94</v>
      </c>
    </row>
    <row r="249" spans="1:5" x14ac:dyDescent="0.25">
      <c r="A249" s="6" t="s">
        <v>897</v>
      </c>
      <c r="B249" s="6">
        <v>77</v>
      </c>
      <c r="C249" s="6" t="str">
        <f>"010916032"</f>
        <v>010916032</v>
      </c>
      <c r="D249" s="6" t="s">
        <v>248</v>
      </c>
      <c r="E249" s="7">
        <v>2073.0700000000002</v>
      </c>
    </row>
    <row r="250" spans="1:5" x14ac:dyDescent="0.25">
      <c r="A250" s="6" t="s">
        <v>897</v>
      </c>
      <c r="B250" s="6">
        <v>77</v>
      </c>
      <c r="C250" s="6" t="str">
        <f>"010920056"</f>
        <v>010920056</v>
      </c>
      <c r="D250" s="6" t="s">
        <v>249</v>
      </c>
      <c r="E250" s="7">
        <v>320.58</v>
      </c>
    </row>
    <row r="251" spans="1:5" x14ac:dyDescent="0.25">
      <c r="A251" s="6" t="s">
        <v>897</v>
      </c>
      <c r="B251" s="6">
        <v>77</v>
      </c>
      <c r="C251" s="6" t="str">
        <f>"010921060"</f>
        <v>010921060</v>
      </c>
      <c r="D251" s="6" t="s">
        <v>250</v>
      </c>
      <c r="E251" s="7">
        <v>1468.11</v>
      </c>
    </row>
    <row r="252" spans="1:5" x14ac:dyDescent="0.25">
      <c r="A252" s="6" t="s">
        <v>897</v>
      </c>
      <c r="B252" s="6">
        <v>77</v>
      </c>
      <c r="C252" s="6" t="str">
        <f>"010923713"</f>
        <v>010923713</v>
      </c>
      <c r="D252" s="6" t="s">
        <v>251</v>
      </c>
      <c r="E252" s="7">
        <v>1777.07</v>
      </c>
    </row>
    <row r="253" spans="1:5" x14ac:dyDescent="0.25">
      <c r="A253" s="6" t="s">
        <v>897</v>
      </c>
      <c r="B253" s="6">
        <v>77</v>
      </c>
      <c r="C253" s="6" t="str">
        <f>"010924523"</f>
        <v>010924523</v>
      </c>
      <c r="D253" s="6" t="s">
        <v>252</v>
      </c>
      <c r="E253" s="7">
        <v>813.62</v>
      </c>
    </row>
    <row r="254" spans="1:5" x14ac:dyDescent="0.25">
      <c r="A254" s="6" t="s">
        <v>897</v>
      </c>
      <c r="B254" s="6">
        <v>77</v>
      </c>
      <c r="C254" s="6" t="str">
        <f>"010924582"</f>
        <v>010924582</v>
      </c>
      <c r="D254" s="6" t="s">
        <v>253</v>
      </c>
      <c r="E254" s="7">
        <v>3274.28</v>
      </c>
    </row>
    <row r="255" spans="1:5" x14ac:dyDescent="0.25">
      <c r="A255" s="6" t="s">
        <v>897</v>
      </c>
      <c r="B255" s="6">
        <v>77</v>
      </c>
      <c r="C255" s="6" t="str">
        <f>"010924655"</f>
        <v>010924655</v>
      </c>
      <c r="D255" s="6" t="s">
        <v>254</v>
      </c>
      <c r="E255" s="7">
        <v>823.06</v>
      </c>
    </row>
    <row r="256" spans="1:5" x14ac:dyDescent="0.25">
      <c r="A256" s="6" t="s">
        <v>897</v>
      </c>
      <c r="B256" s="6">
        <v>77</v>
      </c>
      <c r="C256" s="6" t="str">
        <f>"010924795"</f>
        <v>010924795</v>
      </c>
      <c r="D256" s="6" t="s">
        <v>255</v>
      </c>
      <c r="E256" s="7">
        <v>492.8</v>
      </c>
    </row>
    <row r="257" spans="1:5" x14ac:dyDescent="0.25">
      <c r="A257" s="6" t="s">
        <v>897</v>
      </c>
      <c r="B257" s="6">
        <v>77</v>
      </c>
      <c r="C257" s="6" t="str">
        <f>"010925058"</f>
        <v>010925058</v>
      </c>
      <c r="D257" s="6" t="s">
        <v>256</v>
      </c>
      <c r="E257" s="7">
        <v>589.6</v>
      </c>
    </row>
    <row r="258" spans="1:5" x14ac:dyDescent="0.25">
      <c r="A258" s="6" t="s">
        <v>897</v>
      </c>
      <c r="B258" s="6">
        <v>77</v>
      </c>
      <c r="C258" s="6" t="str">
        <f>"010925155"</f>
        <v>010925155</v>
      </c>
      <c r="D258" s="6" t="s">
        <v>257</v>
      </c>
      <c r="E258" s="7">
        <v>959.06</v>
      </c>
    </row>
    <row r="259" spans="1:5" x14ac:dyDescent="0.25">
      <c r="A259" s="6" t="s">
        <v>897</v>
      </c>
      <c r="B259" s="6">
        <v>77</v>
      </c>
      <c r="C259" s="6" t="str">
        <f>"010925295"</f>
        <v>010925295</v>
      </c>
      <c r="D259" s="6" t="s">
        <v>258</v>
      </c>
      <c r="E259" s="7">
        <v>169.66</v>
      </c>
    </row>
    <row r="260" spans="1:5" x14ac:dyDescent="0.25">
      <c r="A260" s="6" t="s">
        <v>897</v>
      </c>
      <c r="B260" s="6">
        <v>77</v>
      </c>
      <c r="C260" s="6" t="str">
        <f>"010925392"</f>
        <v>010925392</v>
      </c>
      <c r="D260" s="6" t="s">
        <v>259</v>
      </c>
      <c r="E260" s="7">
        <v>587.26</v>
      </c>
    </row>
    <row r="261" spans="1:5" x14ac:dyDescent="0.25">
      <c r="A261" s="6" t="s">
        <v>897</v>
      </c>
      <c r="B261" s="6">
        <v>77</v>
      </c>
      <c r="C261" s="6" t="str">
        <f>"010926534"</f>
        <v>010926534</v>
      </c>
      <c r="D261" s="6" t="s">
        <v>260</v>
      </c>
      <c r="E261" s="7">
        <v>154.16</v>
      </c>
    </row>
    <row r="262" spans="1:5" x14ac:dyDescent="0.25">
      <c r="A262" s="6" t="s">
        <v>897</v>
      </c>
      <c r="B262" s="6">
        <v>77</v>
      </c>
      <c r="C262" s="6" t="str">
        <f>"010926542"</f>
        <v>010926542</v>
      </c>
      <c r="D262" s="6" t="s">
        <v>261</v>
      </c>
      <c r="E262" s="7">
        <v>1655.46</v>
      </c>
    </row>
    <row r="263" spans="1:5" x14ac:dyDescent="0.25">
      <c r="A263" s="6" t="s">
        <v>897</v>
      </c>
      <c r="B263" s="6">
        <v>77</v>
      </c>
      <c r="C263" s="6" t="str">
        <f>"010926704"</f>
        <v>010926704</v>
      </c>
      <c r="D263" s="6" t="s">
        <v>262</v>
      </c>
      <c r="E263" s="7">
        <v>661.3</v>
      </c>
    </row>
    <row r="264" spans="1:5" x14ac:dyDescent="0.25">
      <c r="A264" s="6" t="s">
        <v>897</v>
      </c>
      <c r="B264" s="6">
        <v>77</v>
      </c>
      <c r="C264" s="6" t="str">
        <f>"010926712"</f>
        <v>010926712</v>
      </c>
      <c r="D264" s="6" t="s">
        <v>263</v>
      </c>
      <c r="E264" s="7">
        <v>1376.46</v>
      </c>
    </row>
    <row r="265" spans="1:5" x14ac:dyDescent="0.25">
      <c r="A265" s="6" t="s">
        <v>897</v>
      </c>
      <c r="B265" s="6">
        <v>77</v>
      </c>
      <c r="C265" s="6" t="str">
        <f>"010926844"</f>
        <v>010926844</v>
      </c>
      <c r="D265" s="6" t="s">
        <v>264</v>
      </c>
      <c r="E265" s="7">
        <v>1249.1400000000001</v>
      </c>
    </row>
    <row r="266" spans="1:5" x14ac:dyDescent="0.25">
      <c r="A266" s="6" t="s">
        <v>897</v>
      </c>
      <c r="B266" s="6">
        <v>77</v>
      </c>
      <c r="C266" s="6" t="str">
        <f>"010926941"</f>
        <v>010926941</v>
      </c>
      <c r="D266" s="6" t="s">
        <v>265</v>
      </c>
      <c r="E266" s="7">
        <v>122.25</v>
      </c>
    </row>
    <row r="267" spans="1:5" x14ac:dyDescent="0.25">
      <c r="A267" s="6" t="s">
        <v>897</v>
      </c>
      <c r="B267" s="6">
        <v>77</v>
      </c>
      <c r="C267" s="6" t="str">
        <f>"010927123"</f>
        <v>010927123</v>
      </c>
      <c r="D267" s="6" t="s">
        <v>266</v>
      </c>
      <c r="E267" s="7">
        <v>720.18</v>
      </c>
    </row>
    <row r="268" spans="1:5" x14ac:dyDescent="0.25">
      <c r="A268" s="6" t="s">
        <v>897</v>
      </c>
      <c r="B268" s="6">
        <v>77</v>
      </c>
      <c r="C268" s="6" t="str">
        <f>"010927131"</f>
        <v>010927131</v>
      </c>
      <c r="D268" s="6" t="s">
        <v>267</v>
      </c>
      <c r="E268" s="7">
        <v>1600.48</v>
      </c>
    </row>
    <row r="269" spans="1:5" x14ac:dyDescent="0.25">
      <c r="A269" s="6" t="s">
        <v>897</v>
      </c>
      <c r="B269" s="6">
        <v>77</v>
      </c>
      <c r="C269" s="6" t="str">
        <f>"010927417"</f>
        <v>010927417</v>
      </c>
      <c r="D269" s="6" t="s">
        <v>268</v>
      </c>
      <c r="E269" s="7">
        <v>162.66</v>
      </c>
    </row>
    <row r="270" spans="1:5" x14ac:dyDescent="0.25">
      <c r="A270" s="6" t="s">
        <v>897</v>
      </c>
      <c r="B270" s="6">
        <v>77</v>
      </c>
      <c r="C270" s="6" t="str">
        <f>"010927824"</f>
        <v>010927824</v>
      </c>
      <c r="D270" s="6" t="s">
        <v>269</v>
      </c>
      <c r="E270" s="7">
        <v>803.51</v>
      </c>
    </row>
    <row r="271" spans="1:5" x14ac:dyDescent="0.25">
      <c r="A271" s="6" t="s">
        <v>897</v>
      </c>
      <c r="B271" s="6">
        <v>77</v>
      </c>
      <c r="C271" s="6" t="str">
        <f>"010928073"</f>
        <v>010928073</v>
      </c>
      <c r="D271" s="6" t="s">
        <v>270</v>
      </c>
      <c r="E271" s="7">
        <v>850.76</v>
      </c>
    </row>
    <row r="272" spans="1:5" x14ac:dyDescent="0.25">
      <c r="A272" s="6" t="s">
        <v>897</v>
      </c>
      <c r="B272" s="6">
        <v>77</v>
      </c>
      <c r="C272" s="6" t="str">
        <f>"010929509"</f>
        <v>010929509</v>
      </c>
      <c r="D272" s="6" t="s">
        <v>271</v>
      </c>
      <c r="E272" s="7">
        <v>526.62</v>
      </c>
    </row>
    <row r="273" spans="1:5" x14ac:dyDescent="0.25">
      <c r="A273" s="6" t="s">
        <v>897</v>
      </c>
      <c r="B273" s="6">
        <v>77</v>
      </c>
      <c r="C273" s="6" t="str">
        <f>"010929967"</f>
        <v>010929967</v>
      </c>
      <c r="D273" s="6" t="s">
        <v>272</v>
      </c>
      <c r="E273" s="7">
        <v>4655.24</v>
      </c>
    </row>
    <row r="274" spans="1:5" x14ac:dyDescent="0.25">
      <c r="A274" s="6" t="s">
        <v>897</v>
      </c>
      <c r="B274" s="6">
        <v>77</v>
      </c>
      <c r="C274" s="6" t="str">
        <f>"010930000"</f>
        <v>010930000</v>
      </c>
      <c r="D274" s="6" t="s">
        <v>273</v>
      </c>
      <c r="E274" s="7">
        <v>2364.6999999999998</v>
      </c>
    </row>
    <row r="275" spans="1:5" x14ac:dyDescent="0.25">
      <c r="A275" s="6" t="s">
        <v>897</v>
      </c>
      <c r="B275" s="6">
        <v>77</v>
      </c>
      <c r="C275" s="6" t="str">
        <f>"010932577"</f>
        <v>010932577</v>
      </c>
      <c r="D275" s="6" t="s">
        <v>274</v>
      </c>
      <c r="E275" s="7">
        <v>48.1</v>
      </c>
    </row>
    <row r="276" spans="1:5" x14ac:dyDescent="0.25">
      <c r="A276" s="6" t="s">
        <v>897</v>
      </c>
      <c r="B276" s="6">
        <v>77</v>
      </c>
      <c r="C276" s="6" t="str">
        <f>"010934774"</f>
        <v>010934774</v>
      </c>
      <c r="D276" s="6" t="s">
        <v>275</v>
      </c>
      <c r="E276" s="7">
        <v>5397.19</v>
      </c>
    </row>
    <row r="277" spans="1:5" x14ac:dyDescent="0.25">
      <c r="A277" s="6" t="s">
        <v>897</v>
      </c>
      <c r="B277" s="6">
        <v>77</v>
      </c>
      <c r="C277" s="6" t="str">
        <f>"010947140"</f>
        <v>010947140</v>
      </c>
      <c r="D277" s="6" t="s">
        <v>276</v>
      </c>
      <c r="E277" s="7">
        <v>4707.34</v>
      </c>
    </row>
    <row r="278" spans="1:5" x14ac:dyDescent="0.25">
      <c r="A278" s="6" t="s">
        <v>897</v>
      </c>
      <c r="B278" s="6">
        <v>77</v>
      </c>
      <c r="C278" s="6" t="str">
        <f>"010947892"</f>
        <v>010947892</v>
      </c>
      <c r="D278" s="6" t="s">
        <v>277</v>
      </c>
      <c r="E278" s="7">
        <v>3937.8</v>
      </c>
    </row>
    <row r="279" spans="1:5" x14ac:dyDescent="0.25">
      <c r="A279" s="6" t="s">
        <v>897</v>
      </c>
      <c r="B279" s="6">
        <v>77</v>
      </c>
      <c r="C279" s="6" t="str">
        <f>"010948198"</f>
        <v>010948198</v>
      </c>
      <c r="D279" s="6" t="s">
        <v>278</v>
      </c>
      <c r="E279" s="7">
        <v>2106.81</v>
      </c>
    </row>
    <row r="280" spans="1:5" x14ac:dyDescent="0.25">
      <c r="A280" s="6" t="s">
        <v>897</v>
      </c>
      <c r="B280" s="6">
        <v>77</v>
      </c>
      <c r="C280" s="6" t="str">
        <f>"010949984"</f>
        <v>010949984</v>
      </c>
      <c r="D280" s="6" t="s">
        <v>279</v>
      </c>
      <c r="E280" s="7">
        <v>1305.0999999999999</v>
      </c>
    </row>
    <row r="281" spans="1:5" x14ac:dyDescent="0.25">
      <c r="A281" s="6" t="s">
        <v>897</v>
      </c>
      <c r="B281" s="6">
        <v>77</v>
      </c>
      <c r="C281" s="6" t="str">
        <f>"010953930"</f>
        <v>010953930</v>
      </c>
      <c r="D281" s="6" t="s">
        <v>280</v>
      </c>
      <c r="E281" s="7">
        <v>391.54</v>
      </c>
    </row>
    <row r="282" spans="1:5" x14ac:dyDescent="0.25">
      <c r="A282" s="6" t="s">
        <v>897</v>
      </c>
      <c r="B282" s="6">
        <v>77</v>
      </c>
      <c r="C282" s="6" t="str">
        <f>"010954392"</f>
        <v>010954392</v>
      </c>
      <c r="D282" s="6" t="s">
        <v>281</v>
      </c>
      <c r="E282" s="7">
        <v>89.46</v>
      </c>
    </row>
    <row r="283" spans="1:5" x14ac:dyDescent="0.25">
      <c r="A283" s="6" t="s">
        <v>897</v>
      </c>
      <c r="B283" s="6">
        <v>77</v>
      </c>
      <c r="C283" s="6" t="str">
        <f>"010954902"</f>
        <v>010954902</v>
      </c>
      <c r="D283" s="6" t="s">
        <v>282</v>
      </c>
      <c r="E283" s="7">
        <v>1689.58</v>
      </c>
    </row>
    <row r="284" spans="1:5" x14ac:dyDescent="0.25">
      <c r="A284" s="6" t="s">
        <v>897</v>
      </c>
      <c r="B284" s="6">
        <v>77</v>
      </c>
      <c r="C284" s="6" t="str">
        <f>"010955224"</f>
        <v>010955224</v>
      </c>
      <c r="D284" s="6" t="s">
        <v>283</v>
      </c>
      <c r="E284" s="7">
        <v>1750.27</v>
      </c>
    </row>
    <row r="285" spans="1:5" x14ac:dyDescent="0.25">
      <c r="A285" s="6" t="s">
        <v>897</v>
      </c>
      <c r="B285" s="6">
        <v>77</v>
      </c>
      <c r="C285" s="6" t="str">
        <f>"010957871"</f>
        <v>010957871</v>
      </c>
      <c r="D285" s="6" t="s">
        <v>284</v>
      </c>
      <c r="E285" s="7">
        <v>5340.3</v>
      </c>
    </row>
    <row r="286" spans="1:5" x14ac:dyDescent="0.25">
      <c r="A286" s="6" t="s">
        <v>897</v>
      </c>
      <c r="B286" s="6">
        <v>77</v>
      </c>
      <c r="C286" s="6" t="str">
        <f>"010959963"</f>
        <v>010959963</v>
      </c>
      <c r="D286" s="6" t="s">
        <v>285</v>
      </c>
      <c r="E286" s="7">
        <v>12906.93</v>
      </c>
    </row>
    <row r="287" spans="1:5" x14ac:dyDescent="0.25">
      <c r="A287" s="6" t="s">
        <v>897</v>
      </c>
      <c r="B287" s="6">
        <v>77</v>
      </c>
      <c r="C287" s="6" t="str">
        <f>"010960244"</f>
        <v>010960244</v>
      </c>
      <c r="D287" s="6" t="s">
        <v>286</v>
      </c>
      <c r="E287" s="7">
        <v>796.12</v>
      </c>
    </row>
    <row r="288" spans="1:5" x14ac:dyDescent="0.25">
      <c r="A288" s="6" t="s">
        <v>897</v>
      </c>
      <c r="B288" s="6">
        <v>77</v>
      </c>
      <c r="C288" s="6" t="str">
        <f>"010960716"</f>
        <v>010960716</v>
      </c>
      <c r="D288" s="6" t="s">
        <v>287</v>
      </c>
      <c r="E288" s="7">
        <v>4322.82</v>
      </c>
    </row>
    <row r="289" spans="1:5" x14ac:dyDescent="0.25">
      <c r="A289" s="6" t="s">
        <v>897</v>
      </c>
      <c r="B289" s="6">
        <v>77</v>
      </c>
      <c r="C289" s="6" t="str">
        <f>"010964150"</f>
        <v>010964150</v>
      </c>
      <c r="D289" s="6" t="s">
        <v>288</v>
      </c>
      <c r="E289" s="7">
        <v>1670.36</v>
      </c>
    </row>
    <row r="290" spans="1:5" x14ac:dyDescent="0.25">
      <c r="A290" s="6" t="s">
        <v>897</v>
      </c>
      <c r="B290" s="6">
        <v>77</v>
      </c>
      <c r="C290" s="6" t="str">
        <f>"010964630"</f>
        <v>010964630</v>
      </c>
      <c r="D290" s="6" t="s">
        <v>289</v>
      </c>
      <c r="E290" s="7">
        <v>1748.15</v>
      </c>
    </row>
    <row r="291" spans="1:5" x14ac:dyDescent="0.25">
      <c r="A291" s="6" t="s">
        <v>897</v>
      </c>
      <c r="B291" s="6">
        <v>77</v>
      </c>
      <c r="C291" s="6" t="str">
        <f>"010964649"</f>
        <v>010964649</v>
      </c>
      <c r="D291" s="6" t="s">
        <v>290</v>
      </c>
      <c r="E291" s="7">
        <v>1806.88</v>
      </c>
    </row>
    <row r="292" spans="1:5" x14ac:dyDescent="0.25">
      <c r="A292" s="6" t="s">
        <v>897</v>
      </c>
      <c r="B292" s="6">
        <v>77</v>
      </c>
      <c r="C292" s="6" t="str">
        <f>"010964789"</f>
        <v>010964789</v>
      </c>
      <c r="D292" s="6" t="s">
        <v>291</v>
      </c>
      <c r="E292" s="7">
        <v>1609.31</v>
      </c>
    </row>
    <row r="293" spans="1:5" x14ac:dyDescent="0.25">
      <c r="A293" s="6" t="s">
        <v>897</v>
      </c>
      <c r="B293" s="6">
        <v>77</v>
      </c>
      <c r="C293" s="6" t="str">
        <f>"010965599"</f>
        <v>010965599</v>
      </c>
      <c r="D293" s="6" t="s">
        <v>292</v>
      </c>
      <c r="E293" s="7">
        <v>1594.01</v>
      </c>
    </row>
    <row r="294" spans="1:5" x14ac:dyDescent="0.25">
      <c r="A294" s="6" t="s">
        <v>897</v>
      </c>
      <c r="B294" s="6">
        <v>77</v>
      </c>
      <c r="C294" s="6" t="str">
        <f>"010969004"</f>
        <v>010969004</v>
      </c>
      <c r="D294" s="6" t="s">
        <v>293</v>
      </c>
      <c r="E294" s="7">
        <v>1567.82</v>
      </c>
    </row>
    <row r="295" spans="1:5" x14ac:dyDescent="0.25">
      <c r="A295" s="6" t="s">
        <v>897</v>
      </c>
      <c r="B295" s="6">
        <v>77</v>
      </c>
      <c r="C295" s="6" t="str">
        <f>"010969845"</f>
        <v>010969845</v>
      </c>
      <c r="D295" s="6" t="s">
        <v>294</v>
      </c>
      <c r="E295" s="7">
        <v>3138.8</v>
      </c>
    </row>
    <row r="296" spans="1:5" x14ac:dyDescent="0.25">
      <c r="A296" s="6" t="s">
        <v>897</v>
      </c>
      <c r="B296" s="6">
        <v>77</v>
      </c>
      <c r="C296" s="6" t="str">
        <f>"010970010"</f>
        <v>010970010</v>
      </c>
      <c r="D296" s="6" t="s">
        <v>295</v>
      </c>
      <c r="E296" s="7">
        <v>1325.16</v>
      </c>
    </row>
    <row r="297" spans="1:5" x14ac:dyDescent="0.25">
      <c r="A297" s="6" t="s">
        <v>897</v>
      </c>
      <c r="B297" s="6">
        <v>77</v>
      </c>
      <c r="C297" s="6" t="str">
        <f>"010970851"</f>
        <v>010970851</v>
      </c>
      <c r="D297" s="6" t="s">
        <v>296</v>
      </c>
      <c r="E297" s="7">
        <v>2897.76</v>
      </c>
    </row>
    <row r="298" spans="1:5" x14ac:dyDescent="0.25">
      <c r="A298" s="6" t="s">
        <v>897</v>
      </c>
      <c r="B298" s="6">
        <v>77</v>
      </c>
      <c r="C298" s="6" t="str">
        <f>"010973400"</f>
        <v>010973400</v>
      </c>
      <c r="D298" s="6" t="s">
        <v>297</v>
      </c>
      <c r="E298" s="7">
        <v>6591.32</v>
      </c>
    </row>
    <row r="299" spans="1:5" x14ac:dyDescent="0.25">
      <c r="A299" s="6" t="s">
        <v>897</v>
      </c>
      <c r="B299" s="6">
        <v>77</v>
      </c>
      <c r="C299" s="6" t="str">
        <f>"010977376"</f>
        <v>010977376</v>
      </c>
      <c r="D299" s="6" t="s">
        <v>298</v>
      </c>
      <c r="E299" s="7">
        <v>2648.12</v>
      </c>
    </row>
    <row r="300" spans="1:5" x14ac:dyDescent="0.25">
      <c r="A300" s="6" t="s">
        <v>897</v>
      </c>
      <c r="B300" s="6">
        <v>77</v>
      </c>
      <c r="C300" s="6" t="str">
        <f>"010978623"</f>
        <v>010978623</v>
      </c>
      <c r="D300" s="6" t="s">
        <v>299</v>
      </c>
      <c r="E300" s="7">
        <v>1643.75</v>
      </c>
    </row>
    <row r="301" spans="1:5" x14ac:dyDescent="0.25">
      <c r="A301" s="6" t="s">
        <v>897</v>
      </c>
      <c r="B301" s="6">
        <v>77</v>
      </c>
      <c r="C301" s="6" t="str">
        <f>"010978852"</f>
        <v>010978852</v>
      </c>
      <c r="D301" s="6" t="s">
        <v>300</v>
      </c>
      <c r="E301" s="7">
        <v>3445.02</v>
      </c>
    </row>
    <row r="302" spans="1:5" x14ac:dyDescent="0.25">
      <c r="A302" s="6" t="s">
        <v>897</v>
      </c>
      <c r="B302" s="6">
        <v>77</v>
      </c>
      <c r="C302" s="6" t="str">
        <f>"010982035"</f>
        <v>010982035</v>
      </c>
      <c r="D302" s="6" t="s">
        <v>301</v>
      </c>
      <c r="E302" s="7">
        <v>1707.7</v>
      </c>
    </row>
    <row r="303" spans="1:5" x14ac:dyDescent="0.25">
      <c r="A303" s="6" t="s">
        <v>897</v>
      </c>
      <c r="B303" s="6">
        <v>77</v>
      </c>
      <c r="C303" s="6" t="str">
        <f>"010982779"</f>
        <v>010982779</v>
      </c>
      <c r="D303" s="6" t="s">
        <v>302</v>
      </c>
      <c r="E303" s="7">
        <v>1092.72</v>
      </c>
    </row>
    <row r="304" spans="1:5" x14ac:dyDescent="0.25">
      <c r="A304" s="6" t="s">
        <v>897</v>
      </c>
      <c r="B304" s="6">
        <v>77</v>
      </c>
      <c r="C304" s="6" t="str">
        <f>"010982817"</f>
        <v>010982817</v>
      </c>
      <c r="D304" s="6" t="s">
        <v>303</v>
      </c>
      <c r="E304" s="7">
        <v>1099.33</v>
      </c>
    </row>
    <row r="305" spans="1:5" x14ac:dyDescent="0.25">
      <c r="A305" s="6" t="s">
        <v>897</v>
      </c>
      <c r="B305" s="6">
        <v>77</v>
      </c>
      <c r="C305" s="6" t="str">
        <f>"011012293"</f>
        <v>011012293</v>
      </c>
      <c r="D305" s="6" t="s">
        <v>304</v>
      </c>
      <c r="E305" s="7">
        <v>5373.02</v>
      </c>
    </row>
    <row r="306" spans="1:5" x14ac:dyDescent="0.25">
      <c r="A306" s="6" t="s">
        <v>897</v>
      </c>
      <c r="B306" s="6">
        <v>77</v>
      </c>
      <c r="C306" s="6" t="str">
        <f>"011012307"</f>
        <v>011012307</v>
      </c>
      <c r="D306" s="6" t="s">
        <v>305</v>
      </c>
      <c r="E306" s="7">
        <v>704.34</v>
      </c>
    </row>
    <row r="307" spans="1:5" x14ac:dyDescent="0.25">
      <c r="A307" s="6" t="s">
        <v>897</v>
      </c>
      <c r="B307" s="6">
        <v>77</v>
      </c>
      <c r="C307" s="6" t="str">
        <f>"011012765"</f>
        <v>011012765</v>
      </c>
      <c r="D307" s="6" t="s">
        <v>306</v>
      </c>
      <c r="E307" s="7">
        <v>2208.8000000000002</v>
      </c>
    </row>
    <row r="308" spans="1:5" x14ac:dyDescent="0.25">
      <c r="A308" s="6" t="s">
        <v>897</v>
      </c>
      <c r="B308" s="6">
        <v>77</v>
      </c>
      <c r="C308" s="6" t="str">
        <f>"011015292"</f>
        <v>011015292</v>
      </c>
      <c r="D308" s="6" t="s">
        <v>307</v>
      </c>
      <c r="E308" s="7">
        <v>3291.92</v>
      </c>
    </row>
    <row r="309" spans="1:5" x14ac:dyDescent="0.25">
      <c r="A309" s="6" t="s">
        <v>897</v>
      </c>
      <c r="B309" s="6">
        <v>77</v>
      </c>
      <c r="C309" s="6" t="str">
        <f>"011017767"</f>
        <v>011017767</v>
      </c>
      <c r="D309" s="6" t="s">
        <v>308</v>
      </c>
      <c r="E309" s="7">
        <v>35.18</v>
      </c>
    </row>
    <row r="310" spans="1:5" x14ac:dyDescent="0.25">
      <c r="A310" s="6" t="s">
        <v>897</v>
      </c>
      <c r="B310" s="6">
        <v>77</v>
      </c>
      <c r="C310" s="6" t="str">
        <f>"011028599"</f>
        <v>011028599</v>
      </c>
      <c r="D310" s="6" t="s">
        <v>309</v>
      </c>
      <c r="E310" s="7">
        <v>4104.92</v>
      </c>
    </row>
    <row r="311" spans="1:5" x14ac:dyDescent="0.25">
      <c r="A311" s="6" t="s">
        <v>897</v>
      </c>
      <c r="B311" s="6">
        <v>77</v>
      </c>
      <c r="C311" s="6" t="str">
        <f>"011035269"</f>
        <v>011035269</v>
      </c>
      <c r="D311" s="6" t="s">
        <v>310</v>
      </c>
      <c r="E311" s="7">
        <v>3613.04</v>
      </c>
    </row>
    <row r="312" spans="1:5" x14ac:dyDescent="0.25">
      <c r="A312" s="6" t="s">
        <v>897</v>
      </c>
      <c r="B312" s="6">
        <v>77</v>
      </c>
      <c r="C312" s="6" t="str">
        <f>"011035315"</f>
        <v>011035315</v>
      </c>
      <c r="D312" s="6" t="s">
        <v>311</v>
      </c>
      <c r="E312" s="7">
        <v>4202.9399999999996</v>
      </c>
    </row>
    <row r="313" spans="1:5" x14ac:dyDescent="0.25">
      <c r="A313" s="6" t="s">
        <v>897</v>
      </c>
      <c r="B313" s="6">
        <v>77</v>
      </c>
      <c r="C313" s="6" t="str">
        <f>"011040483"</f>
        <v>011040483</v>
      </c>
      <c r="D313" s="6" t="s">
        <v>312</v>
      </c>
      <c r="E313" s="7">
        <v>7722.13</v>
      </c>
    </row>
    <row r="314" spans="1:5" x14ac:dyDescent="0.25">
      <c r="A314" s="6" t="s">
        <v>897</v>
      </c>
      <c r="B314" s="6">
        <v>77</v>
      </c>
      <c r="C314" s="6" t="str">
        <f>"011045477"</f>
        <v>011045477</v>
      </c>
      <c r="D314" s="6" t="s">
        <v>313</v>
      </c>
      <c r="E314" s="7">
        <v>908</v>
      </c>
    </row>
    <row r="315" spans="1:5" x14ac:dyDescent="0.25">
      <c r="A315" s="6" t="s">
        <v>897</v>
      </c>
      <c r="B315" s="6">
        <v>77</v>
      </c>
      <c r="C315" s="6" t="str">
        <f>"011045698"</f>
        <v>011045698</v>
      </c>
      <c r="D315" s="6" t="s">
        <v>314</v>
      </c>
      <c r="E315" s="7">
        <v>261.02</v>
      </c>
    </row>
    <row r="316" spans="1:5" x14ac:dyDescent="0.25">
      <c r="A316" s="6" t="s">
        <v>897</v>
      </c>
      <c r="B316" s="6">
        <v>77</v>
      </c>
      <c r="C316" s="6" t="str">
        <f>"011046198"</f>
        <v>011046198</v>
      </c>
      <c r="D316" s="6" t="s">
        <v>315</v>
      </c>
      <c r="E316" s="7">
        <v>489.56</v>
      </c>
    </row>
    <row r="317" spans="1:5" x14ac:dyDescent="0.25">
      <c r="A317" s="6" t="s">
        <v>897</v>
      </c>
      <c r="B317" s="6">
        <v>77</v>
      </c>
      <c r="C317" s="6" t="str">
        <f>"011046678"</f>
        <v>011046678</v>
      </c>
      <c r="D317" s="6" t="s">
        <v>316</v>
      </c>
      <c r="E317" s="7">
        <v>854.26</v>
      </c>
    </row>
    <row r="318" spans="1:5" x14ac:dyDescent="0.25">
      <c r="A318" s="6" t="s">
        <v>897</v>
      </c>
      <c r="B318" s="6">
        <v>77</v>
      </c>
      <c r="C318" s="6" t="str">
        <f>"011070056"</f>
        <v>011070056</v>
      </c>
      <c r="D318" s="6" t="s">
        <v>317</v>
      </c>
      <c r="E318" s="7">
        <v>2351.37</v>
      </c>
    </row>
    <row r="319" spans="1:5" x14ac:dyDescent="0.25">
      <c r="A319" s="6" t="s">
        <v>897</v>
      </c>
      <c r="B319" s="6">
        <v>77</v>
      </c>
      <c r="C319" s="6" t="str">
        <f>"011070285"</f>
        <v>011070285</v>
      </c>
      <c r="D319" s="6" t="s">
        <v>318</v>
      </c>
      <c r="E319" s="7">
        <v>2148.87</v>
      </c>
    </row>
    <row r="320" spans="1:5" x14ac:dyDescent="0.25">
      <c r="A320" s="6" t="s">
        <v>897</v>
      </c>
      <c r="B320" s="6">
        <v>77</v>
      </c>
      <c r="C320" s="6" t="str">
        <f>"011071400"</f>
        <v>011071400</v>
      </c>
      <c r="D320" s="6" t="s">
        <v>319</v>
      </c>
      <c r="E320" s="7">
        <v>2005.71</v>
      </c>
    </row>
    <row r="321" spans="1:5" x14ac:dyDescent="0.25">
      <c r="A321" s="6" t="s">
        <v>897</v>
      </c>
      <c r="B321" s="6">
        <v>77</v>
      </c>
      <c r="C321" s="6" t="str">
        <f>"011077336"</f>
        <v>011077336</v>
      </c>
      <c r="D321" s="6" t="s">
        <v>320</v>
      </c>
      <c r="E321" s="7">
        <v>7067.12</v>
      </c>
    </row>
    <row r="322" spans="1:5" x14ac:dyDescent="0.25">
      <c r="A322" s="6" t="s">
        <v>897</v>
      </c>
      <c r="B322" s="6">
        <v>77</v>
      </c>
      <c r="C322" s="6" t="str">
        <f>"011077379"</f>
        <v>011077379</v>
      </c>
      <c r="D322" s="6" t="s">
        <v>321</v>
      </c>
      <c r="E322" s="7">
        <v>6126.22</v>
      </c>
    </row>
    <row r="323" spans="1:5" x14ac:dyDescent="0.25">
      <c r="A323" s="6" t="s">
        <v>897</v>
      </c>
      <c r="B323" s="6">
        <v>77</v>
      </c>
      <c r="C323" s="6" t="str">
        <f>"011089237"</f>
        <v>011089237</v>
      </c>
      <c r="D323" s="6" t="s">
        <v>322</v>
      </c>
      <c r="E323" s="7">
        <v>4155.5200000000004</v>
      </c>
    </row>
    <row r="324" spans="1:5" x14ac:dyDescent="0.25">
      <c r="A324" s="6" t="s">
        <v>897</v>
      </c>
      <c r="B324" s="6">
        <v>77</v>
      </c>
      <c r="C324" s="6" t="str">
        <f>"011092548"</f>
        <v>011092548</v>
      </c>
      <c r="D324" s="6" t="s">
        <v>323</v>
      </c>
      <c r="E324" s="7">
        <v>2394.91</v>
      </c>
    </row>
    <row r="325" spans="1:5" x14ac:dyDescent="0.25">
      <c r="A325" s="6" t="s">
        <v>897</v>
      </c>
      <c r="B325" s="6">
        <v>77</v>
      </c>
      <c r="C325" s="6" t="str">
        <f>"011095040"</f>
        <v>011095040</v>
      </c>
      <c r="D325" s="6" t="s">
        <v>324</v>
      </c>
      <c r="E325" s="7">
        <v>3295.66</v>
      </c>
    </row>
    <row r="326" spans="1:5" x14ac:dyDescent="0.25">
      <c r="A326" s="6" t="s">
        <v>897</v>
      </c>
      <c r="B326" s="6">
        <v>77</v>
      </c>
      <c r="C326" s="6" t="str">
        <f>"011096639"</f>
        <v>011096639</v>
      </c>
      <c r="D326" s="6" t="s">
        <v>325</v>
      </c>
      <c r="E326" s="7">
        <v>1353.72</v>
      </c>
    </row>
    <row r="327" spans="1:5" x14ac:dyDescent="0.25">
      <c r="A327" s="6" t="s">
        <v>897</v>
      </c>
      <c r="B327" s="6">
        <v>77</v>
      </c>
      <c r="C327" s="6" t="str">
        <f>"011097604"</f>
        <v>011097604</v>
      </c>
      <c r="D327" s="6" t="s">
        <v>326</v>
      </c>
      <c r="E327" s="7">
        <v>7337.8</v>
      </c>
    </row>
    <row r="328" spans="1:5" x14ac:dyDescent="0.25">
      <c r="A328" s="6" t="s">
        <v>897</v>
      </c>
      <c r="B328" s="6">
        <v>77</v>
      </c>
      <c r="C328" s="6" t="str">
        <f>"011097868"</f>
        <v>011097868</v>
      </c>
      <c r="D328" s="6" t="s">
        <v>327</v>
      </c>
      <c r="E328" s="7">
        <v>3174.92</v>
      </c>
    </row>
    <row r="329" spans="1:5" x14ac:dyDescent="0.25">
      <c r="A329" s="6" t="s">
        <v>897</v>
      </c>
      <c r="B329" s="6">
        <v>77</v>
      </c>
      <c r="C329" s="6" t="str">
        <f>"011105518"</f>
        <v>011105518</v>
      </c>
      <c r="D329" s="6" t="s">
        <v>328</v>
      </c>
      <c r="E329" s="7">
        <v>217.52</v>
      </c>
    </row>
    <row r="330" spans="1:5" x14ac:dyDescent="0.25">
      <c r="A330" s="6" t="s">
        <v>897</v>
      </c>
      <c r="B330" s="6">
        <v>77</v>
      </c>
      <c r="C330" s="6" t="str">
        <f>"011105542"</f>
        <v>011105542</v>
      </c>
      <c r="D330" s="6" t="s">
        <v>329</v>
      </c>
      <c r="E330" s="7">
        <v>2781.52</v>
      </c>
    </row>
    <row r="331" spans="1:5" x14ac:dyDescent="0.25">
      <c r="A331" s="6" t="s">
        <v>897</v>
      </c>
      <c r="B331" s="6">
        <v>77</v>
      </c>
      <c r="C331" s="6" t="str">
        <f>"011108746"</f>
        <v>011108746</v>
      </c>
      <c r="D331" s="6" t="s">
        <v>330</v>
      </c>
      <c r="E331" s="7">
        <v>3678.92</v>
      </c>
    </row>
    <row r="332" spans="1:5" x14ac:dyDescent="0.25">
      <c r="A332" s="6" t="s">
        <v>897</v>
      </c>
      <c r="B332" s="6">
        <v>77</v>
      </c>
      <c r="C332" s="6" t="str">
        <f>"011112379"</f>
        <v>011112379</v>
      </c>
      <c r="D332" s="6" t="s">
        <v>331</v>
      </c>
      <c r="E332" s="7">
        <v>3873.8</v>
      </c>
    </row>
    <row r="333" spans="1:5" x14ac:dyDescent="0.25">
      <c r="A333" s="6" t="s">
        <v>897</v>
      </c>
      <c r="B333" s="6">
        <v>77</v>
      </c>
      <c r="C333" s="6" t="str">
        <f>"011114851"</f>
        <v>011114851</v>
      </c>
      <c r="D333" s="6" t="s">
        <v>332</v>
      </c>
      <c r="E333" s="7">
        <v>1597.65</v>
      </c>
    </row>
    <row r="334" spans="1:5" x14ac:dyDescent="0.25">
      <c r="A334" s="6" t="s">
        <v>897</v>
      </c>
      <c r="B334" s="6">
        <v>77</v>
      </c>
      <c r="C334" s="6" t="str">
        <f>"011133252"</f>
        <v>011133252</v>
      </c>
      <c r="D334" s="6" t="s">
        <v>333</v>
      </c>
      <c r="E334" s="7">
        <v>219.7</v>
      </c>
    </row>
    <row r="335" spans="1:5" x14ac:dyDescent="0.25">
      <c r="A335" s="6" t="s">
        <v>897</v>
      </c>
      <c r="B335" s="6">
        <v>77</v>
      </c>
      <c r="C335" s="6" t="str">
        <f>"011134410"</f>
        <v>011134410</v>
      </c>
      <c r="D335" s="6" t="s">
        <v>334</v>
      </c>
      <c r="E335" s="7">
        <v>6031.7</v>
      </c>
    </row>
    <row r="336" spans="1:5" x14ac:dyDescent="0.25">
      <c r="A336" s="6" t="s">
        <v>897</v>
      </c>
      <c r="B336" s="6">
        <v>77</v>
      </c>
      <c r="C336" s="6" t="str">
        <f>"011136952"</f>
        <v>011136952</v>
      </c>
      <c r="D336" s="6" t="s">
        <v>335</v>
      </c>
      <c r="E336" s="7">
        <v>4741.8999999999996</v>
      </c>
    </row>
    <row r="337" spans="1:5" x14ac:dyDescent="0.25">
      <c r="A337" s="6" t="s">
        <v>897</v>
      </c>
      <c r="B337" s="6">
        <v>77</v>
      </c>
      <c r="C337" s="6" t="str">
        <f>"011136960"</f>
        <v>011136960</v>
      </c>
      <c r="D337" s="6" t="s">
        <v>336</v>
      </c>
      <c r="E337" s="7">
        <v>2479.7199999999998</v>
      </c>
    </row>
    <row r="338" spans="1:5" x14ac:dyDescent="0.25">
      <c r="A338" s="6" t="s">
        <v>897</v>
      </c>
      <c r="B338" s="6">
        <v>77</v>
      </c>
      <c r="C338" s="6" t="str">
        <f>"011156708"</f>
        <v>011156708</v>
      </c>
      <c r="D338" s="6" t="s">
        <v>337</v>
      </c>
      <c r="E338" s="7">
        <v>89.15</v>
      </c>
    </row>
    <row r="339" spans="1:5" x14ac:dyDescent="0.25">
      <c r="A339" s="6" t="s">
        <v>897</v>
      </c>
      <c r="B339" s="6">
        <v>77</v>
      </c>
      <c r="C339" s="6" t="str">
        <f>"011162392"</f>
        <v>011162392</v>
      </c>
      <c r="D339" s="6" t="s">
        <v>338</v>
      </c>
      <c r="E339" s="7">
        <v>1363.18</v>
      </c>
    </row>
    <row r="340" spans="1:5" x14ac:dyDescent="0.25">
      <c r="A340" s="6" t="s">
        <v>897</v>
      </c>
      <c r="B340" s="6">
        <v>77</v>
      </c>
      <c r="C340" s="6" t="str">
        <f>"011175893"</f>
        <v>011175893</v>
      </c>
      <c r="D340" s="6" t="s">
        <v>339</v>
      </c>
      <c r="E340" s="7">
        <v>13849.55</v>
      </c>
    </row>
    <row r="341" spans="1:5" x14ac:dyDescent="0.25">
      <c r="A341" s="6" t="s">
        <v>897</v>
      </c>
      <c r="B341" s="6">
        <v>77</v>
      </c>
      <c r="C341" s="6" t="str">
        <f>"011176180"</f>
        <v>011176180</v>
      </c>
      <c r="D341" s="6" t="s">
        <v>340</v>
      </c>
      <c r="E341" s="7">
        <v>6319.64</v>
      </c>
    </row>
    <row r="342" spans="1:5" x14ac:dyDescent="0.25">
      <c r="A342" s="6" t="s">
        <v>897</v>
      </c>
      <c r="B342" s="6">
        <v>77</v>
      </c>
      <c r="C342" s="6" t="str">
        <f>"011176245"</f>
        <v>011176245</v>
      </c>
      <c r="D342" s="6" t="s">
        <v>341</v>
      </c>
      <c r="E342" s="7">
        <v>304.98</v>
      </c>
    </row>
    <row r="343" spans="1:5" x14ac:dyDescent="0.25">
      <c r="A343" s="6" t="s">
        <v>897</v>
      </c>
      <c r="B343" s="6">
        <v>77</v>
      </c>
      <c r="C343" s="6" t="str">
        <f>"011176318"</f>
        <v>011176318</v>
      </c>
      <c r="D343" s="6" t="s">
        <v>342</v>
      </c>
      <c r="E343" s="7">
        <v>2849.72</v>
      </c>
    </row>
    <row r="344" spans="1:5" x14ac:dyDescent="0.25">
      <c r="A344" s="6" t="s">
        <v>897</v>
      </c>
      <c r="B344" s="6">
        <v>77</v>
      </c>
      <c r="C344" s="6" t="str">
        <f>"011176431"</f>
        <v>011176431</v>
      </c>
      <c r="D344" s="6" t="s">
        <v>343</v>
      </c>
      <c r="E344" s="7">
        <v>4781.88</v>
      </c>
    </row>
    <row r="345" spans="1:5" x14ac:dyDescent="0.25">
      <c r="A345" s="6" t="s">
        <v>897</v>
      </c>
      <c r="B345" s="6">
        <v>77</v>
      </c>
      <c r="C345" s="6" t="str">
        <f>"011180900"</f>
        <v>011180900</v>
      </c>
      <c r="D345" s="6" t="s">
        <v>344</v>
      </c>
      <c r="E345" s="7">
        <v>6612.57</v>
      </c>
    </row>
    <row r="346" spans="1:5" x14ac:dyDescent="0.25">
      <c r="A346" s="6" t="s">
        <v>897</v>
      </c>
      <c r="B346" s="6">
        <v>77</v>
      </c>
      <c r="C346" s="6" t="str">
        <f>"011193441"</f>
        <v>011193441</v>
      </c>
      <c r="D346" s="6" t="s">
        <v>345</v>
      </c>
      <c r="E346" s="7">
        <v>71.72</v>
      </c>
    </row>
    <row r="347" spans="1:5" x14ac:dyDescent="0.25">
      <c r="A347" s="6" t="s">
        <v>897</v>
      </c>
      <c r="B347" s="6">
        <v>77</v>
      </c>
      <c r="C347" s="6" t="str">
        <f>"011212659"</f>
        <v>011212659</v>
      </c>
      <c r="D347" s="6" t="s">
        <v>346</v>
      </c>
      <c r="E347" s="7">
        <v>3173.04</v>
      </c>
    </row>
    <row r="348" spans="1:5" x14ac:dyDescent="0.25">
      <c r="A348" s="6" t="s">
        <v>897</v>
      </c>
      <c r="B348" s="6">
        <v>77</v>
      </c>
      <c r="C348" s="6" t="str">
        <f>"011216689"</f>
        <v>011216689</v>
      </c>
      <c r="D348" s="6" t="s">
        <v>347</v>
      </c>
      <c r="E348" s="7">
        <v>8350.0400000000009</v>
      </c>
    </row>
    <row r="349" spans="1:5" x14ac:dyDescent="0.25">
      <c r="A349" s="6" t="s">
        <v>897</v>
      </c>
      <c r="B349" s="6">
        <v>77</v>
      </c>
      <c r="C349" s="6" t="str">
        <f>"011225548"</f>
        <v>011225548</v>
      </c>
      <c r="D349" s="6" t="s">
        <v>348</v>
      </c>
      <c r="E349" s="7">
        <v>51.36</v>
      </c>
    </row>
    <row r="350" spans="1:5" x14ac:dyDescent="0.25">
      <c r="A350" s="6" t="s">
        <v>897</v>
      </c>
      <c r="B350" s="6">
        <v>77</v>
      </c>
      <c r="C350" s="6" t="str">
        <f>"011226722"</f>
        <v>011226722</v>
      </c>
      <c r="D350" s="6" t="s">
        <v>349</v>
      </c>
      <c r="E350" s="7">
        <v>30.68</v>
      </c>
    </row>
    <row r="351" spans="1:5" x14ac:dyDescent="0.25">
      <c r="A351" s="6" t="s">
        <v>897</v>
      </c>
      <c r="B351" s="6">
        <v>77</v>
      </c>
      <c r="C351" s="6" t="str">
        <f>"011226927"</f>
        <v>011226927</v>
      </c>
      <c r="D351" s="6" t="s">
        <v>350</v>
      </c>
      <c r="E351" s="7">
        <v>80.459999999999994</v>
      </c>
    </row>
    <row r="352" spans="1:5" x14ac:dyDescent="0.25">
      <c r="A352" s="6" t="s">
        <v>897</v>
      </c>
      <c r="B352" s="6">
        <v>77</v>
      </c>
      <c r="C352" s="6" t="str">
        <f>"011227354"</f>
        <v>011227354</v>
      </c>
      <c r="D352" s="6" t="s">
        <v>351</v>
      </c>
      <c r="E352" s="7">
        <v>50.04</v>
      </c>
    </row>
    <row r="353" spans="1:5" x14ac:dyDescent="0.25">
      <c r="A353" s="6" t="s">
        <v>897</v>
      </c>
      <c r="B353" s="6">
        <v>77</v>
      </c>
      <c r="C353" s="6" t="str">
        <f>"011231270"</f>
        <v>011231270</v>
      </c>
      <c r="D353" s="6" t="s">
        <v>352</v>
      </c>
      <c r="E353" s="7">
        <v>2316.75</v>
      </c>
    </row>
    <row r="354" spans="1:5" x14ac:dyDescent="0.25">
      <c r="A354" s="6" t="s">
        <v>897</v>
      </c>
      <c r="B354" s="6">
        <v>77</v>
      </c>
      <c r="C354" s="6" t="str">
        <f>"011231548"</f>
        <v>011231548</v>
      </c>
      <c r="D354" s="6" t="s">
        <v>353</v>
      </c>
      <c r="E354" s="7">
        <v>3832.18</v>
      </c>
    </row>
    <row r="355" spans="1:5" x14ac:dyDescent="0.25">
      <c r="A355" s="6" t="s">
        <v>897</v>
      </c>
      <c r="B355" s="6">
        <v>77</v>
      </c>
      <c r="C355" s="6" t="str">
        <f>"011234261"</f>
        <v>011234261</v>
      </c>
      <c r="D355" s="6" t="s">
        <v>354</v>
      </c>
      <c r="E355" s="7">
        <v>11.24</v>
      </c>
    </row>
    <row r="356" spans="1:5" x14ac:dyDescent="0.25">
      <c r="A356" s="6" t="s">
        <v>897</v>
      </c>
      <c r="B356" s="6">
        <v>77</v>
      </c>
      <c r="C356" s="6" t="str">
        <f>"011234288"</f>
        <v>011234288</v>
      </c>
      <c r="D356" s="6" t="s">
        <v>355</v>
      </c>
      <c r="E356" s="7">
        <v>52.17</v>
      </c>
    </row>
    <row r="357" spans="1:5" x14ac:dyDescent="0.25">
      <c r="A357" s="6" t="s">
        <v>897</v>
      </c>
      <c r="B357" s="6">
        <v>77</v>
      </c>
      <c r="C357" s="6" t="str">
        <f>"011234814"</f>
        <v>011234814</v>
      </c>
      <c r="D357" s="6" t="s">
        <v>356</v>
      </c>
      <c r="E357" s="7">
        <v>28.66</v>
      </c>
    </row>
    <row r="358" spans="1:5" x14ac:dyDescent="0.25">
      <c r="A358" s="6" t="s">
        <v>897</v>
      </c>
      <c r="B358" s="6">
        <v>77</v>
      </c>
      <c r="C358" s="6" t="str">
        <f>"011234849"</f>
        <v>011234849</v>
      </c>
      <c r="D358" s="6" t="s">
        <v>357</v>
      </c>
      <c r="E358" s="7">
        <v>73.94</v>
      </c>
    </row>
    <row r="359" spans="1:5" x14ac:dyDescent="0.25">
      <c r="A359" s="6" t="s">
        <v>897</v>
      </c>
      <c r="B359" s="6">
        <v>77</v>
      </c>
      <c r="C359" s="6" t="str">
        <f>"011234903"</f>
        <v>011234903</v>
      </c>
      <c r="D359" s="6" t="s">
        <v>358</v>
      </c>
      <c r="E359" s="7">
        <v>134.72</v>
      </c>
    </row>
    <row r="360" spans="1:5" x14ac:dyDescent="0.25">
      <c r="A360" s="6" t="s">
        <v>897</v>
      </c>
      <c r="B360" s="6">
        <v>77</v>
      </c>
      <c r="C360" s="6" t="str">
        <f>"011234911"</f>
        <v>011234911</v>
      </c>
      <c r="D360" s="6" t="s">
        <v>359</v>
      </c>
      <c r="E360" s="7">
        <v>31.72</v>
      </c>
    </row>
    <row r="361" spans="1:5" x14ac:dyDescent="0.25">
      <c r="A361" s="6" t="s">
        <v>897</v>
      </c>
      <c r="B361" s="6">
        <v>77</v>
      </c>
      <c r="C361" s="6" t="str">
        <f>"011234954"</f>
        <v>011234954</v>
      </c>
      <c r="D361" s="6" t="s">
        <v>360</v>
      </c>
      <c r="E361" s="7">
        <v>52.34</v>
      </c>
    </row>
    <row r="362" spans="1:5" x14ac:dyDescent="0.25">
      <c r="A362" s="6" t="s">
        <v>897</v>
      </c>
      <c r="B362" s="6">
        <v>77</v>
      </c>
      <c r="C362" s="6" t="str">
        <f>"011235047"</f>
        <v>011235047</v>
      </c>
      <c r="D362" s="6" t="s">
        <v>361</v>
      </c>
      <c r="E362" s="7">
        <v>118.22</v>
      </c>
    </row>
    <row r="363" spans="1:5" x14ac:dyDescent="0.25">
      <c r="A363" s="6" t="s">
        <v>897</v>
      </c>
      <c r="B363" s="6">
        <v>77</v>
      </c>
      <c r="C363" s="6" t="str">
        <f>"011235152"</f>
        <v>011235152</v>
      </c>
      <c r="D363" s="6" t="s">
        <v>362</v>
      </c>
      <c r="E363" s="7">
        <v>79.400000000000006</v>
      </c>
    </row>
    <row r="364" spans="1:5" x14ac:dyDescent="0.25">
      <c r="A364" s="6" t="s">
        <v>897</v>
      </c>
      <c r="B364" s="6">
        <v>77</v>
      </c>
      <c r="C364" s="6" t="str">
        <f>"011235187"</f>
        <v>011235187</v>
      </c>
      <c r="D364" s="6" t="s">
        <v>363</v>
      </c>
      <c r="E364" s="7">
        <v>48.7</v>
      </c>
    </row>
    <row r="365" spans="1:5" x14ac:dyDescent="0.25">
      <c r="A365" s="6" t="s">
        <v>897</v>
      </c>
      <c r="B365" s="6">
        <v>77</v>
      </c>
      <c r="C365" s="6" t="str">
        <f>"011235233"</f>
        <v>011235233</v>
      </c>
      <c r="D365" s="6" t="s">
        <v>364</v>
      </c>
      <c r="E365" s="7">
        <v>55.52</v>
      </c>
    </row>
    <row r="366" spans="1:5" x14ac:dyDescent="0.25">
      <c r="A366" s="6" t="s">
        <v>897</v>
      </c>
      <c r="B366" s="6">
        <v>77</v>
      </c>
      <c r="C366" s="6" t="str">
        <f>"011235349"</f>
        <v>011235349</v>
      </c>
      <c r="D366" s="6" t="s">
        <v>365</v>
      </c>
      <c r="E366" s="7">
        <v>40.6</v>
      </c>
    </row>
    <row r="367" spans="1:5" x14ac:dyDescent="0.25">
      <c r="A367" s="6" t="s">
        <v>897</v>
      </c>
      <c r="B367" s="6">
        <v>77</v>
      </c>
      <c r="C367" s="6" t="str">
        <f>"011236086"</f>
        <v>011236086</v>
      </c>
      <c r="D367" s="6" t="s">
        <v>366</v>
      </c>
      <c r="E367" s="7">
        <v>61.5</v>
      </c>
    </row>
    <row r="368" spans="1:5" x14ac:dyDescent="0.25">
      <c r="A368" s="6" t="s">
        <v>897</v>
      </c>
      <c r="B368" s="6">
        <v>77</v>
      </c>
      <c r="C368" s="6" t="str">
        <f>"011236116"</f>
        <v>011236116</v>
      </c>
      <c r="D368" s="6" t="s">
        <v>367</v>
      </c>
      <c r="E368" s="7">
        <v>106.64</v>
      </c>
    </row>
    <row r="369" spans="1:5" x14ac:dyDescent="0.25">
      <c r="A369" s="6" t="s">
        <v>897</v>
      </c>
      <c r="B369" s="6">
        <v>77</v>
      </c>
      <c r="C369" s="6" t="str">
        <f>"011236191"</f>
        <v>011236191</v>
      </c>
      <c r="D369" s="6" t="s">
        <v>368</v>
      </c>
      <c r="E369" s="7">
        <v>82.14</v>
      </c>
    </row>
    <row r="370" spans="1:5" x14ac:dyDescent="0.25">
      <c r="A370" s="6" t="s">
        <v>897</v>
      </c>
      <c r="B370" s="6">
        <v>77</v>
      </c>
      <c r="C370" s="6" t="str">
        <f>"011236205"</f>
        <v>011236205</v>
      </c>
      <c r="D370" s="6" t="s">
        <v>369</v>
      </c>
      <c r="E370" s="7">
        <v>74.760000000000005</v>
      </c>
    </row>
    <row r="371" spans="1:5" x14ac:dyDescent="0.25">
      <c r="A371" s="6" t="s">
        <v>897</v>
      </c>
      <c r="B371" s="6">
        <v>77</v>
      </c>
      <c r="C371" s="6" t="str">
        <f>"011236590"</f>
        <v>011236590</v>
      </c>
      <c r="D371" s="6" t="s">
        <v>370</v>
      </c>
      <c r="E371" s="7">
        <v>59.44</v>
      </c>
    </row>
    <row r="372" spans="1:5" x14ac:dyDescent="0.25">
      <c r="A372" s="6" t="s">
        <v>897</v>
      </c>
      <c r="B372" s="6">
        <v>77</v>
      </c>
      <c r="C372" s="6" t="str">
        <f>"011236752"</f>
        <v>011236752</v>
      </c>
      <c r="D372" s="6" t="s">
        <v>371</v>
      </c>
      <c r="E372" s="7">
        <v>152.5</v>
      </c>
    </row>
    <row r="373" spans="1:5" x14ac:dyDescent="0.25">
      <c r="A373" s="6" t="s">
        <v>897</v>
      </c>
      <c r="B373" s="6">
        <v>77</v>
      </c>
      <c r="C373" s="6" t="str">
        <f>"011236868"</f>
        <v>011236868</v>
      </c>
      <c r="D373" s="6" t="s">
        <v>372</v>
      </c>
      <c r="E373" s="7">
        <v>171.12</v>
      </c>
    </row>
    <row r="374" spans="1:5" x14ac:dyDescent="0.25">
      <c r="A374" s="6" t="s">
        <v>897</v>
      </c>
      <c r="B374" s="6">
        <v>77</v>
      </c>
      <c r="C374" s="6" t="str">
        <f>"011237627"</f>
        <v>011237627</v>
      </c>
      <c r="D374" s="6" t="s">
        <v>373</v>
      </c>
      <c r="E374" s="7">
        <v>106.98</v>
      </c>
    </row>
    <row r="375" spans="1:5" x14ac:dyDescent="0.25">
      <c r="A375" s="6" t="s">
        <v>897</v>
      </c>
      <c r="B375" s="6">
        <v>77</v>
      </c>
      <c r="C375" s="6" t="str">
        <f>"011238097"</f>
        <v>011238097</v>
      </c>
      <c r="D375" s="6" t="s">
        <v>374</v>
      </c>
      <c r="E375" s="7">
        <v>43.9</v>
      </c>
    </row>
    <row r="376" spans="1:5" x14ac:dyDescent="0.25">
      <c r="A376" s="6" t="s">
        <v>897</v>
      </c>
      <c r="B376" s="6">
        <v>77</v>
      </c>
      <c r="C376" s="6" t="str">
        <f>"011238127"</f>
        <v>011238127</v>
      </c>
      <c r="D376" s="6" t="s">
        <v>375</v>
      </c>
      <c r="E376" s="7">
        <v>57.94</v>
      </c>
    </row>
    <row r="377" spans="1:5" x14ac:dyDescent="0.25">
      <c r="A377" s="6" t="s">
        <v>897</v>
      </c>
      <c r="B377" s="6">
        <v>77</v>
      </c>
      <c r="C377" s="6" t="str">
        <f>"011238240"</f>
        <v>011238240</v>
      </c>
      <c r="D377" s="6" t="s">
        <v>376</v>
      </c>
      <c r="E377" s="7">
        <v>266.86</v>
      </c>
    </row>
    <row r="378" spans="1:5" x14ac:dyDescent="0.25">
      <c r="A378" s="6" t="s">
        <v>897</v>
      </c>
      <c r="B378" s="6">
        <v>77</v>
      </c>
      <c r="C378" s="6" t="str">
        <f>"011238259"</f>
        <v>011238259</v>
      </c>
      <c r="D378" s="6" t="s">
        <v>377</v>
      </c>
      <c r="E378" s="7">
        <v>127.32</v>
      </c>
    </row>
    <row r="379" spans="1:5" x14ac:dyDescent="0.25">
      <c r="A379" s="6" t="s">
        <v>897</v>
      </c>
      <c r="B379" s="6">
        <v>77</v>
      </c>
      <c r="C379" s="6" t="str">
        <f>"011238364"</f>
        <v>011238364</v>
      </c>
      <c r="D379" s="6" t="s">
        <v>378</v>
      </c>
      <c r="E379" s="7">
        <v>415.26</v>
      </c>
    </row>
    <row r="380" spans="1:5" x14ac:dyDescent="0.25">
      <c r="A380" s="6" t="s">
        <v>897</v>
      </c>
      <c r="B380" s="6">
        <v>77</v>
      </c>
      <c r="C380" s="6" t="str">
        <f>"011238399"</f>
        <v>011238399</v>
      </c>
      <c r="D380" s="6" t="s">
        <v>379</v>
      </c>
      <c r="E380" s="7">
        <v>56.8</v>
      </c>
    </row>
    <row r="381" spans="1:5" x14ac:dyDescent="0.25">
      <c r="A381" s="6" t="s">
        <v>897</v>
      </c>
      <c r="B381" s="6">
        <v>77</v>
      </c>
      <c r="C381" s="6" t="str">
        <f>"011238402"</f>
        <v>011238402</v>
      </c>
      <c r="D381" s="6" t="s">
        <v>380</v>
      </c>
      <c r="E381" s="7">
        <v>76.459999999999994</v>
      </c>
    </row>
    <row r="382" spans="1:5" x14ac:dyDescent="0.25">
      <c r="A382" s="6" t="s">
        <v>897</v>
      </c>
      <c r="B382" s="6">
        <v>77</v>
      </c>
      <c r="C382" s="6" t="str">
        <f>"011238410"</f>
        <v>011238410</v>
      </c>
      <c r="D382" s="6" t="s">
        <v>381</v>
      </c>
      <c r="E382" s="7">
        <v>40.44</v>
      </c>
    </row>
    <row r="383" spans="1:5" x14ac:dyDescent="0.25">
      <c r="A383" s="6" t="s">
        <v>897</v>
      </c>
      <c r="B383" s="6">
        <v>77</v>
      </c>
      <c r="C383" s="6" t="str">
        <f>"011238720"</f>
        <v>011238720</v>
      </c>
      <c r="D383" s="6" t="s">
        <v>382</v>
      </c>
      <c r="E383" s="7">
        <v>102.32</v>
      </c>
    </row>
    <row r="384" spans="1:5" x14ac:dyDescent="0.25">
      <c r="A384" s="6" t="s">
        <v>897</v>
      </c>
      <c r="B384" s="6">
        <v>77</v>
      </c>
      <c r="C384" s="6" t="str">
        <f>"011238828"</f>
        <v>011238828</v>
      </c>
      <c r="D384" s="6" t="s">
        <v>383</v>
      </c>
      <c r="E384" s="7">
        <v>82.08</v>
      </c>
    </row>
    <row r="385" spans="1:5" x14ac:dyDescent="0.25">
      <c r="A385" s="6" t="s">
        <v>897</v>
      </c>
      <c r="B385" s="6">
        <v>77</v>
      </c>
      <c r="C385" s="6" t="str">
        <f>"011238852"</f>
        <v>011238852</v>
      </c>
      <c r="D385" s="6" t="s">
        <v>384</v>
      </c>
      <c r="E385" s="7">
        <v>38.1</v>
      </c>
    </row>
    <row r="386" spans="1:5" x14ac:dyDescent="0.25">
      <c r="A386" s="6" t="s">
        <v>897</v>
      </c>
      <c r="B386" s="6">
        <v>77</v>
      </c>
      <c r="C386" s="6" t="str">
        <f>"011238941"</f>
        <v>011238941</v>
      </c>
      <c r="D386" s="6" t="s">
        <v>385</v>
      </c>
      <c r="E386" s="7">
        <v>36.1</v>
      </c>
    </row>
    <row r="387" spans="1:5" x14ac:dyDescent="0.25">
      <c r="A387" s="6" t="s">
        <v>897</v>
      </c>
      <c r="B387" s="6">
        <v>77</v>
      </c>
      <c r="C387" s="6" t="str">
        <f>"011238992"</f>
        <v>011238992</v>
      </c>
      <c r="D387" s="6" t="s">
        <v>386</v>
      </c>
      <c r="E387" s="7">
        <v>171.54</v>
      </c>
    </row>
    <row r="388" spans="1:5" x14ac:dyDescent="0.25">
      <c r="A388" s="6" t="s">
        <v>897</v>
      </c>
      <c r="B388" s="6">
        <v>77</v>
      </c>
      <c r="C388" s="6" t="str">
        <f>"011239077"</f>
        <v>011239077</v>
      </c>
      <c r="D388" s="6" t="s">
        <v>387</v>
      </c>
      <c r="E388" s="7">
        <v>95.28</v>
      </c>
    </row>
    <row r="389" spans="1:5" x14ac:dyDescent="0.25">
      <c r="A389" s="6" t="s">
        <v>897</v>
      </c>
      <c r="B389" s="6">
        <v>77</v>
      </c>
      <c r="C389" s="6" t="str">
        <f>"011239166"</f>
        <v>011239166</v>
      </c>
      <c r="D389" s="6" t="s">
        <v>388</v>
      </c>
      <c r="E389" s="7">
        <v>41.32</v>
      </c>
    </row>
    <row r="390" spans="1:5" x14ac:dyDescent="0.25">
      <c r="A390" s="6" t="s">
        <v>897</v>
      </c>
      <c r="B390" s="6">
        <v>77</v>
      </c>
      <c r="C390" s="6" t="str">
        <f>"011239417"</f>
        <v>011239417</v>
      </c>
      <c r="D390" s="6" t="s">
        <v>389</v>
      </c>
      <c r="E390" s="7">
        <v>89.56</v>
      </c>
    </row>
    <row r="391" spans="1:5" x14ac:dyDescent="0.25">
      <c r="A391" s="6" t="s">
        <v>897</v>
      </c>
      <c r="B391" s="6">
        <v>77</v>
      </c>
      <c r="C391" s="6" t="str">
        <f>"011239735"</f>
        <v>011239735</v>
      </c>
      <c r="D391" s="6" t="s">
        <v>390</v>
      </c>
      <c r="E391" s="7">
        <v>1094.53</v>
      </c>
    </row>
    <row r="392" spans="1:5" x14ac:dyDescent="0.25">
      <c r="A392" s="6" t="s">
        <v>897</v>
      </c>
      <c r="B392" s="6">
        <v>77</v>
      </c>
      <c r="C392" s="6" t="str">
        <f>"011239832"</f>
        <v>011239832</v>
      </c>
      <c r="D392" s="6" t="s">
        <v>391</v>
      </c>
      <c r="E392" s="7">
        <v>1791.18</v>
      </c>
    </row>
    <row r="393" spans="1:5" x14ac:dyDescent="0.25">
      <c r="A393" s="6" t="s">
        <v>897</v>
      </c>
      <c r="B393" s="6">
        <v>77</v>
      </c>
      <c r="C393" s="6" t="str">
        <f>"011240709"</f>
        <v>011240709</v>
      </c>
      <c r="D393" s="6" t="s">
        <v>392</v>
      </c>
      <c r="E393" s="7">
        <v>2005.24</v>
      </c>
    </row>
    <row r="394" spans="1:5" x14ac:dyDescent="0.25">
      <c r="A394" s="6" t="s">
        <v>897</v>
      </c>
      <c r="B394" s="6">
        <v>77</v>
      </c>
      <c r="C394" s="6" t="str">
        <f>"011240970"</f>
        <v>011240970</v>
      </c>
      <c r="D394" s="6" t="s">
        <v>393</v>
      </c>
      <c r="E394" s="7">
        <v>30.94</v>
      </c>
    </row>
    <row r="395" spans="1:5" x14ac:dyDescent="0.25">
      <c r="A395" s="6" t="s">
        <v>897</v>
      </c>
      <c r="B395" s="6">
        <v>77</v>
      </c>
      <c r="C395" s="6" t="str">
        <f>"011241683"</f>
        <v>011241683</v>
      </c>
      <c r="D395" s="6" t="s">
        <v>394</v>
      </c>
      <c r="E395" s="7">
        <v>140.54</v>
      </c>
    </row>
    <row r="396" spans="1:5" x14ac:dyDescent="0.25">
      <c r="A396" s="6" t="s">
        <v>897</v>
      </c>
      <c r="B396" s="6">
        <v>77</v>
      </c>
      <c r="C396" s="6" t="str">
        <f>"011241918"</f>
        <v>011241918</v>
      </c>
      <c r="D396" s="6" t="s">
        <v>395</v>
      </c>
      <c r="E396" s="7">
        <v>6717.4</v>
      </c>
    </row>
    <row r="397" spans="1:5" x14ac:dyDescent="0.25">
      <c r="A397" s="6" t="s">
        <v>897</v>
      </c>
      <c r="B397" s="6">
        <v>77</v>
      </c>
      <c r="C397" s="6" t="str">
        <f>"011243147"</f>
        <v>011243147</v>
      </c>
      <c r="D397" s="6" t="s">
        <v>396</v>
      </c>
      <c r="E397" s="7">
        <v>3069.75</v>
      </c>
    </row>
    <row r="398" spans="1:5" x14ac:dyDescent="0.25">
      <c r="A398" s="6" t="s">
        <v>897</v>
      </c>
      <c r="B398" s="6">
        <v>77</v>
      </c>
      <c r="C398" s="6" t="str">
        <f>"011244003"</f>
        <v>011244003</v>
      </c>
      <c r="D398" s="6" t="s">
        <v>397</v>
      </c>
      <c r="E398" s="7">
        <v>71.56</v>
      </c>
    </row>
    <row r="399" spans="1:5" x14ac:dyDescent="0.25">
      <c r="A399" s="6" t="s">
        <v>897</v>
      </c>
      <c r="B399" s="6">
        <v>77</v>
      </c>
      <c r="C399" s="6" t="str">
        <f>"011245840"</f>
        <v>011245840</v>
      </c>
      <c r="D399" s="6" t="s">
        <v>398</v>
      </c>
      <c r="E399" s="7">
        <v>274.64</v>
      </c>
    </row>
    <row r="400" spans="1:5" x14ac:dyDescent="0.25">
      <c r="A400" s="6" t="s">
        <v>897</v>
      </c>
      <c r="B400" s="6">
        <v>77</v>
      </c>
      <c r="C400" s="6" t="str">
        <f>"011246359"</f>
        <v>011246359</v>
      </c>
      <c r="D400" s="6" t="s">
        <v>399</v>
      </c>
      <c r="E400" s="7">
        <v>217.52</v>
      </c>
    </row>
    <row r="401" spans="1:5" x14ac:dyDescent="0.25">
      <c r="A401" s="6" t="s">
        <v>897</v>
      </c>
      <c r="B401" s="6">
        <v>77</v>
      </c>
      <c r="C401" s="6" t="str">
        <f>"011249110"</f>
        <v>011249110</v>
      </c>
      <c r="D401" s="6" t="s">
        <v>400</v>
      </c>
      <c r="E401" s="7">
        <v>81.94</v>
      </c>
    </row>
    <row r="402" spans="1:5" x14ac:dyDescent="0.25">
      <c r="A402" s="6" t="s">
        <v>897</v>
      </c>
      <c r="B402" s="6">
        <v>77</v>
      </c>
      <c r="C402" s="6" t="str">
        <f>"011249145"</f>
        <v>011249145</v>
      </c>
      <c r="D402" s="6" t="s">
        <v>401</v>
      </c>
      <c r="E402" s="7">
        <v>61.48</v>
      </c>
    </row>
    <row r="403" spans="1:5" x14ac:dyDescent="0.25">
      <c r="A403" s="6" t="s">
        <v>897</v>
      </c>
      <c r="B403" s="6">
        <v>77</v>
      </c>
      <c r="C403" s="6" t="str">
        <f>"011250097"</f>
        <v>011250097</v>
      </c>
      <c r="D403" s="6" t="s">
        <v>402</v>
      </c>
      <c r="E403" s="7">
        <v>214.28</v>
      </c>
    </row>
    <row r="404" spans="1:5" x14ac:dyDescent="0.25">
      <c r="A404" s="6" t="s">
        <v>897</v>
      </c>
      <c r="B404" s="6">
        <v>77</v>
      </c>
      <c r="C404" s="6" t="str">
        <f>"011261625"</f>
        <v>011261625</v>
      </c>
      <c r="D404" s="6" t="s">
        <v>403</v>
      </c>
      <c r="E404" s="7">
        <v>39.69</v>
      </c>
    </row>
    <row r="405" spans="1:5" x14ac:dyDescent="0.25">
      <c r="A405" s="6" t="s">
        <v>897</v>
      </c>
      <c r="B405" s="6">
        <v>77</v>
      </c>
      <c r="C405" s="6" t="str">
        <f>"011265310"</f>
        <v>011265310</v>
      </c>
      <c r="D405" s="6" t="s">
        <v>404</v>
      </c>
      <c r="E405" s="7">
        <v>4128.46</v>
      </c>
    </row>
    <row r="406" spans="1:5" x14ac:dyDescent="0.25">
      <c r="A406" s="6" t="s">
        <v>897</v>
      </c>
      <c r="B406" s="6">
        <v>77</v>
      </c>
      <c r="C406" s="6" t="str">
        <f>"011268638"</f>
        <v>011268638</v>
      </c>
      <c r="D406" s="6" t="s">
        <v>405</v>
      </c>
      <c r="E406" s="7">
        <v>540.05999999999995</v>
      </c>
    </row>
    <row r="407" spans="1:5" x14ac:dyDescent="0.25">
      <c r="A407" s="6" t="s">
        <v>897</v>
      </c>
      <c r="B407" s="6">
        <v>77</v>
      </c>
      <c r="C407" s="6" t="str">
        <f>"011271108"</f>
        <v>011271108</v>
      </c>
      <c r="D407" s="6" t="s">
        <v>406</v>
      </c>
      <c r="E407" s="7">
        <v>5376.2</v>
      </c>
    </row>
    <row r="408" spans="1:5" x14ac:dyDescent="0.25">
      <c r="A408" s="6" t="s">
        <v>897</v>
      </c>
      <c r="B408" s="6">
        <v>77</v>
      </c>
      <c r="C408" s="6" t="str">
        <f>"011278005"</f>
        <v>011278005</v>
      </c>
      <c r="D408" s="6" t="s">
        <v>407</v>
      </c>
      <c r="E408" s="7">
        <v>169.54</v>
      </c>
    </row>
    <row r="409" spans="1:5" x14ac:dyDescent="0.25">
      <c r="A409" s="6" t="s">
        <v>897</v>
      </c>
      <c r="B409" s="6">
        <v>77</v>
      </c>
      <c r="C409" s="6" t="str">
        <f>"011278471"</f>
        <v>011278471</v>
      </c>
      <c r="D409" s="6" t="s">
        <v>408</v>
      </c>
      <c r="E409" s="7">
        <v>75.44</v>
      </c>
    </row>
    <row r="410" spans="1:5" x14ac:dyDescent="0.25">
      <c r="A410" s="6" t="s">
        <v>897</v>
      </c>
      <c r="B410" s="6">
        <v>77</v>
      </c>
      <c r="C410" s="6" t="str">
        <f>"011281049"</f>
        <v>011281049</v>
      </c>
      <c r="D410" s="6" t="s">
        <v>409</v>
      </c>
      <c r="E410" s="7">
        <v>70.08</v>
      </c>
    </row>
    <row r="411" spans="1:5" x14ac:dyDescent="0.25">
      <c r="A411" s="6" t="s">
        <v>897</v>
      </c>
      <c r="B411" s="6">
        <v>77</v>
      </c>
      <c r="C411" s="6" t="str">
        <f>"011285257"</f>
        <v>011285257</v>
      </c>
      <c r="D411" s="6" t="s">
        <v>410</v>
      </c>
      <c r="E411" s="7">
        <v>2476.5500000000002</v>
      </c>
    </row>
    <row r="412" spans="1:5" x14ac:dyDescent="0.25">
      <c r="A412" s="6" t="s">
        <v>897</v>
      </c>
      <c r="B412" s="6">
        <v>77</v>
      </c>
      <c r="C412" s="6" t="str">
        <f>"011291974"</f>
        <v>011291974</v>
      </c>
      <c r="D412" s="6" t="s">
        <v>411</v>
      </c>
      <c r="E412" s="7">
        <v>6149.1</v>
      </c>
    </row>
    <row r="413" spans="1:5" x14ac:dyDescent="0.25">
      <c r="A413" s="6" t="s">
        <v>897</v>
      </c>
      <c r="B413" s="6">
        <v>77</v>
      </c>
      <c r="C413" s="6" t="str">
        <f>"011298448"</f>
        <v>011298448</v>
      </c>
      <c r="D413" s="6" t="s">
        <v>412</v>
      </c>
      <c r="E413" s="7">
        <v>5055.8599999999997</v>
      </c>
    </row>
    <row r="414" spans="1:5" x14ac:dyDescent="0.25">
      <c r="A414" s="6" t="s">
        <v>897</v>
      </c>
      <c r="B414" s="6">
        <v>77</v>
      </c>
      <c r="C414" s="6" t="str">
        <f>"011305843"</f>
        <v>011305843</v>
      </c>
      <c r="D414" s="6" t="s">
        <v>413</v>
      </c>
      <c r="E414" s="7">
        <v>565.91</v>
      </c>
    </row>
    <row r="415" spans="1:5" x14ac:dyDescent="0.25">
      <c r="A415" s="6" t="s">
        <v>897</v>
      </c>
      <c r="B415" s="6">
        <v>77</v>
      </c>
      <c r="C415" s="6" t="str">
        <f>"011314222"</f>
        <v>011314222</v>
      </c>
      <c r="D415" s="6" t="s">
        <v>414</v>
      </c>
      <c r="E415" s="7">
        <v>297.08</v>
      </c>
    </row>
    <row r="416" spans="1:5" x14ac:dyDescent="0.25">
      <c r="A416" s="6" t="s">
        <v>897</v>
      </c>
      <c r="B416" s="6">
        <v>77</v>
      </c>
      <c r="C416" s="6" t="str">
        <f>"011314303"</f>
        <v>011314303</v>
      </c>
      <c r="D416" s="6" t="s">
        <v>415</v>
      </c>
      <c r="E416" s="7">
        <v>390.59</v>
      </c>
    </row>
    <row r="417" spans="1:5" x14ac:dyDescent="0.25">
      <c r="A417" s="6" t="s">
        <v>897</v>
      </c>
      <c r="B417" s="6">
        <v>77</v>
      </c>
      <c r="C417" s="6" t="str">
        <f>"011314931"</f>
        <v>011314931</v>
      </c>
      <c r="D417" s="6" t="s">
        <v>416</v>
      </c>
      <c r="E417" s="7">
        <v>514.29999999999995</v>
      </c>
    </row>
    <row r="418" spans="1:5" x14ac:dyDescent="0.25">
      <c r="A418" s="6" t="s">
        <v>897</v>
      </c>
      <c r="B418" s="6">
        <v>77</v>
      </c>
      <c r="C418" s="6" t="str">
        <f>"011318090"</f>
        <v>011318090</v>
      </c>
      <c r="D418" s="6" t="s">
        <v>417</v>
      </c>
      <c r="E418" s="7">
        <v>71.239999999999995</v>
      </c>
    </row>
    <row r="419" spans="1:5" x14ac:dyDescent="0.25">
      <c r="A419" s="6" t="s">
        <v>897</v>
      </c>
      <c r="B419" s="6">
        <v>77</v>
      </c>
      <c r="C419" s="6" t="str">
        <f>"011318848"</f>
        <v>011318848</v>
      </c>
      <c r="D419" s="6" t="s">
        <v>418</v>
      </c>
      <c r="E419" s="7">
        <v>94.04</v>
      </c>
    </row>
    <row r="420" spans="1:5" x14ac:dyDescent="0.25">
      <c r="A420" s="6" t="s">
        <v>897</v>
      </c>
      <c r="B420" s="6">
        <v>77</v>
      </c>
      <c r="C420" s="6" t="str">
        <f>"011320680"</f>
        <v>011320680</v>
      </c>
      <c r="D420" s="6" t="s">
        <v>419</v>
      </c>
      <c r="E420" s="7">
        <v>1785.51</v>
      </c>
    </row>
    <row r="421" spans="1:5" x14ac:dyDescent="0.25">
      <c r="A421" s="6" t="s">
        <v>897</v>
      </c>
      <c r="B421" s="6">
        <v>77</v>
      </c>
      <c r="C421" s="6" t="str">
        <f>"011320915"</f>
        <v>011320915</v>
      </c>
      <c r="D421" s="6" t="s">
        <v>420</v>
      </c>
      <c r="E421" s="7">
        <v>1757.37</v>
      </c>
    </row>
    <row r="422" spans="1:5" x14ac:dyDescent="0.25">
      <c r="A422" s="6" t="s">
        <v>897</v>
      </c>
      <c r="B422" s="6">
        <v>77</v>
      </c>
      <c r="C422" s="6" t="str">
        <f>"011322039"</f>
        <v>011322039</v>
      </c>
      <c r="D422" s="6" t="s">
        <v>421</v>
      </c>
      <c r="E422" s="7">
        <v>1918.25</v>
      </c>
    </row>
    <row r="423" spans="1:5" x14ac:dyDescent="0.25">
      <c r="A423" s="6" t="s">
        <v>897</v>
      </c>
      <c r="B423" s="6">
        <v>77</v>
      </c>
      <c r="C423" s="6" t="str">
        <f>"011326646"</f>
        <v>011326646</v>
      </c>
      <c r="D423" s="6" t="s">
        <v>422</v>
      </c>
      <c r="E423" s="7">
        <v>6244.12</v>
      </c>
    </row>
    <row r="424" spans="1:5" x14ac:dyDescent="0.25">
      <c r="A424" s="6" t="s">
        <v>897</v>
      </c>
      <c r="B424" s="6">
        <v>77</v>
      </c>
      <c r="C424" s="6" t="str">
        <f>"011329580"</f>
        <v>011329580</v>
      </c>
      <c r="D424" s="6" t="s">
        <v>423</v>
      </c>
      <c r="E424" s="7">
        <v>3903.88</v>
      </c>
    </row>
    <row r="425" spans="1:5" x14ac:dyDescent="0.25">
      <c r="A425" s="6" t="s">
        <v>897</v>
      </c>
      <c r="B425" s="6">
        <v>77</v>
      </c>
      <c r="C425" s="6" t="str">
        <f>"011330848"</f>
        <v>011330848</v>
      </c>
      <c r="D425" s="6" t="s">
        <v>424</v>
      </c>
      <c r="E425" s="7">
        <v>1913.79</v>
      </c>
    </row>
    <row r="426" spans="1:5" x14ac:dyDescent="0.25">
      <c r="A426" s="6" t="s">
        <v>897</v>
      </c>
      <c r="B426" s="6">
        <v>77</v>
      </c>
      <c r="C426" s="6" t="str">
        <f>"011333812"</f>
        <v>011333812</v>
      </c>
      <c r="D426" s="6" t="s">
        <v>425</v>
      </c>
      <c r="E426" s="7">
        <v>64.760000000000005</v>
      </c>
    </row>
    <row r="427" spans="1:5" x14ac:dyDescent="0.25">
      <c r="A427" s="6" t="s">
        <v>897</v>
      </c>
      <c r="B427" s="6">
        <v>77</v>
      </c>
      <c r="C427" s="6" t="str">
        <f>"011336471"</f>
        <v>011336471</v>
      </c>
      <c r="D427" s="6" t="s">
        <v>426</v>
      </c>
      <c r="E427" s="7">
        <v>7196.41</v>
      </c>
    </row>
    <row r="428" spans="1:5" x14ac:dyDescent="0.25">
      <c r="A428" s="6" t="s">
        <v>897</v>
      </c>
      <c r="B428" s="6">
        <v>77</v>
      </c>
      <c r="C428" s="6" t="str">
        <f>"011340215"</f>
        <v>011340215</v>
      </c>
      <c r="D428" s="6" t="s">
        <v>427</v>
      </c>
      <c r="E428" s="7">
        <v>4901.82</v>
      </c>
    </row>
    <row r="429" spans="1:5" x14ac:dyDescent="0.25">
      <c r="A429" s="6" t="s">
        <v>897</v>
      </c>
      <c r="B429" s="6">
        <v>77</v>
      </c>
      <c r="C429" s="6" t="str">
        <f>"011356102"</f>
        <v>011356102</v>
      </c>
      <c r="D429" s="6" t="s">
        <v>428</v>
      </c>
      <c r="E429" s="7">
        <v>2984.22</v>
      </c>
    </row>
    <row r="430" spans="1:5" x14ac:dyDescent="0.25">
      <c r="A430" s="6" t="s">
        <v>897</v>
      </c>
      <c r="B430" s="6">
        <v>77</v>
      </c>
      <c r="C430" s="6" t="str">
        <f>"011560726"</f>
        <v>011560726</v>
      </c>
      <c r="D430" s="6" t="s">
        <v>429</v>
      </c>
      <c r="E430" s="7">
        <v>20684.52</v>
      </c>
    </row>
    <row r="431" spans="1:5" x14ac:dyDescent="0.25">
      <c r="A431" s="6" t="s">
        <v>897</v>
      </c>
      <c r="B431" s="6">
        <v>77</v>
      </c>
      <c r="C431" s="6" t="str">
        <f>"011564317"</f>
        <v>011564317</v>
      </c>
      <c r="D431" s="6" t="s">
        <v>430</v>
      </c>
      <c r="E431" s="7">
        <v>1351.91</v>
      </c>
    </row>
    <row r="432" spans="1:5" x14ac:dyDescent="0.25">
      <c r="A432" s="6" t="s">
        <v>897</v>
      </c>
      <c r="B432" s="6">
        <v>77</v>
      </c>
      <c r="C432" s="6" t="str">
        <f>"011568881"</f>
        <v>011568881</v>
      </c>
      <c r="D432" s="6" t="s">
        <v>431</v>
      </c>
      <c r="E432" s="7">
        <v>2205.41</v>
      </c>
    </row>
    <row r="433" spans="1:5" x14ac:dyDescent="0.25">
      <c r="A433" s="6" t="s">
        <v>897</v>
      </c>
      <c r="B433" s="6">
        <v>77</v>
      </c>
      <c r="C433" s="6" t="str">
        <f>"011571051"</f>
        <v>011571051</v>
      </c>
      <c r="D433" s="6" t="s">
        <v>432</v>
      </c>
      <c r="E433" s="7">
        <v>163.41999999999999</v>
      </c>
    </row>
    <row r="434" spans="1:5" x14ac:dyDescent="0.25">
      <c r="A434" s="6" t="s">
        <v>897</v>
      </c>
      <c r="B434" s="6">
        <v>77</v>
      </c>
      <c r="C434" s="6" t="str">
        <f>"011571107"</f>
        <v>011571107</v>
      </c>
      <c r="D434" s="6" t="s">
        <v>433</v>
      </c>
      <c r="E434" s="7">
        <v>1305.0999999999999</v>
      </c>
    </row>
    <row r="435" spans="1:5" x14ac:dyDescent="0.25">
      <c r="A435" s="6" t="s">
        <v>897</v>
      </c>
      <c r="B435" s="6">
        <v>77</v>
      </c>
      <c r="C435" s="6" t="str">
        <f>"011571254"</f>
        <v>011571254</v>
      </c>
      <c r="D435" s="6" t="s">
        <v>434</v>
      </c>
      <c r="E435" s="7">
        <v>83.28</v>
      </c>
    </row>
    <row r="436" spans="1:5" x14ac:dyDescent="0.25">
      <c r="A436" s="6" t="s">
        <v>897</v>
      </c>
      <c r="B436" s="6">
        <v>77</v>
      </c>
      <c r="C436" s="6" t="str">
        <f>"011571275"</f>
        <v>011571275</v>
      </c>
      <c r="D436" s="6" t="s">
        <v>435</v>
      </c>
      <c r="E436" s="7">
        <v>628.41999999999996</v>
      </c>
    </row>
    <row r="437" spans="1:5" x14ac:dyDescent="0.25">
      <c r="A437" s="6" t="s">
        <v>897</v>
      </c>
      <c r="B437" s="6">
        <v>77</v>
      </c>
      <c r="C437" s="6" t="str">
        <f>"011571331"</f>
        <v>011571331</v>
      </c>
      <c r="D437" s="6" t="s">
        <v>436</v>
      </c>
      <c r="E437" s="7">
        <v>615.58000000000004</v>
      </c>
    </row>
    <row r="438" spans="1:5" x14ac:dyDescent="0.25">
      <c r="A438" s="6" t="s">
        <v>897</v>
      </c>
      <c r="B438" s="6">
        <v>77</v>
      </c>
      <c r="C438" s="6" t="str">
        <f>"011571500"</f>
        <v>011571500</v>
      </c>
      <c r="D438" s="6" t="s">
        <v>437</v>
      </c>
      <c r="E438" s="7">
        <v>1855.29</v>
      </c>
    </row>
    <row r="439" spans="1:5" x14ac:dyDescent="0.25">
      <c r="A439" s="6" t="s">
        <v>897</v>
      </c>
      <c r="B439" s="6">
        <v>77</v>
      </c>
      <c r="C439" s="6" t="str">
        <f>"011571998"</f>
        <v>011571998</v>
      </c>
      <c r="D439" s="6" t="s">
        <v>438</v>
      </c>
      <c r="E439" s="7">
        <v>60.94</v>
      </c>
    </row>
    <row r="440" spans="1:5" x14ac:dyDescent="0.25">
      <c r="A440" s="6" t="s">
        <v>897</v>
      </c>
      <c r="B440" s="6">
        <v>77</v>
      </c>
      <c r="C440" s="6" t="str">
        <f>"011572265"</f>
        <v>011572265</v>
      </c>
      <c r="D440" s="6" t="s">
        <v>439</v>
      </c>
      <c r="E440" s="7">
        <v>435.92</v>
      </c>
    </row>
    <row r="441" spans="1:5" x14ac:dyDescent="0.25">
      <c r="A441" s="6" t="s">
        <v>897</v>
      </c>
      <c r="B441" s="6">
        <v>77</v>
      </c>
      <c r="C441" s="6" t="str">
        <f>"011572282"</f>
        <v>011572282</v>
      </c>
      <c r="D441" s="6" t="s">
        <v>440</v>
      </c>
      <c r="E441" s="7">
        <v>182.41</v>
      </c>
    </row>
    <row r="442" spans="1:5" x14ac:dyDescent="0.25">
      <c r="A442" s="6" t="s">
        <v>897</v>
      </c>
      <c r="B442" s="6">
        <v>77</v>
      </c>
      <c r="C442" s="6" t="str">
        <f>"011572284"</f>
        <v>011572284</v>
      </c>
      <c r="D442" s="6" t="s">
        <v>441</v>
      </c>
      <c r="E442" s="7">
        <v>95.68</v>
      </c>
    </row>
    <row r="443" spans="1:5" x14ac:dyDescent="0.25">
      <c r="A443" s="6" t="s">
        <v>897</v>
      </c>
      <c r="B443" s="6">
        <v>77</v>
      </c>
      <c r="C443" s="6" t="str">
        <f>"011572724"</f>
        <v>011572724</v>
      </c>
      <c r="D443" s="6" t="s">
        <v>442</v>
      </c>
      <c r="E443" s="7">
        <v>2168.86</v>
      </c>
    </row>
    <row r="444" spans="1:5" x14ac:dyDescent="0.25">
      <c r="A444" s="6" t="s">
        <v>897</v>
      </c>
      <c r="B444" s="6">
        <v>77</v>
      </c>
      <c r="C444" s="6" t="str">
        <f>"011573147"</f>
        <v>011573147</v>
      </c>
      <c r="D444" s="6" t="s">
        <v>443</v>
      </c>
      <c r="E444" s="7">
        <v>3897.12</v>
      </c>
    </row>
    <row r="445" spans="1:5" x14ac:dyDescent="0.25">
      <c r="A445" s="6" t="s">
        <v>897</v>
      </c>
      <c r="B445" s="6">
        <v>77</v>
      </c>
      <c r="C445" s="6" t="str">
        <f>"011573491"</f>
        <v>011573491</v>
      </c>
      <c r="D445" s="6" t="s">
        <v>444</v>
      </c>
      <c r="E445" s="7">
        <v>4066.31</v>
      </c>
    </row>
    <row r="446" spans="1:5" x14ac:dyDescent="0.25">
      <c r="A446" s="6" t="s">
        <v>897</v>
      </c>
      <c r="B446" s="6">
        <v>77</v>
      </c>
      <c r="C446" s="6" t="str">
        <f>"011573630"</f>
        <v>011573630</v>
      </c>
      <c r="D446" s="6" t="s">
        <v>445</v>
      </c>
      <c r="E446" s="7">
        <v>649.6</v>
      </c>
    </row>
    <row r="447" spans="1:5" x14ac:dyDescent="0.25">
      <c r="A447" s="6" t="s">
        <v>897</v>
      </c>
      <c r="B447" s="6">
        <v>77</v>
      </c>
      <c r="C447" s="6" t="str">
        <f>"011573977"</f>
        <v>011573977</v>
      </c>
      <c r="D447" s="6" t="s">
        <v>446</v>
      </c>
      <c r="E447" s="7">
        <v>202.32</v>
      </c>
    </row>
    <row r="448" spans="1:5" x14ac:dyDescent="0.25">
      <c r="A448" s="6" t="s">
        <v>897</v>
      </c>
      <c r="B448" s="6">
        <v>77</v>
      </c>
      <c r="C448" s="6" t="str">
        <f>"011574046"</f>
        <v>011574046</v>
      </c>
      <c r="D448" s="6" t="s">
        <v>447</v>
      </c>
      <c r="E448" s="7">
        <v>6111.92</v>
      </c>
    </row>
    <row r="449" spans="1:5" x14ac:dyDescent="0.25">
      <c r="A449" s="6" t="s">
        <v>897</v>
      </c>
      <c r="B449" s="6">
        <v>77</v>
      </c>
      <c r="C449" s="6" t="str">
        <f>"011574075"</f>
        <v>011574075</v>
      </c>
      <c r="D449" s="6" t="s">
        <v>448</v>
      </c>
      <c r="E449" s="7">
        <v>299.83999999999997</v>
      </c>
    </row>
    <row r="450" spans="1:5" x14ac:dyDescent="0.25">
      <c r="A450" s="6" t="s">
        <v>897</v>
      </c>
      <c r="B450" s="6">
        <v>77</v>
      </c>
      <c r="C450" s="6" t="str">
        <f>"011574740"</f>
        <v>011574740</v>
      </c>
      <c r="D450" s="6" t="s">
        <v>449</v>
      </c>
      <c r="E450" s="7">
        <v>653.66</v>
      </c>
    </row>
    <row r="451" spans="1:5" x14ac:dyDescent="0.25">
      <c r="A451" s="6" t="s">
        <v>897</v>
      </c>
      <c r="B451" s="6">
        <v>77</v>
      </c>
      <c r="C451" s="6" t="str">
        <f>"011574754"</f>
        <v>011574754</v>
      </c>
      <c r="D451" s="6" t="s">
        <v>450</v>
      </c>
      <c r="E451" s="7">
        <v>2462.1999999999998</v>
      </c>
    </row>
    <row r="452" spans="1:5" x14ac:dyDescent="0.25">
      <c r="A452" s="6" t="s">
        <v>897</v>
      </c>
      <c r="B452" s="6">
        <v>77</v>
      </c>
      <c r="C452" s="6" t="str">
        <f>"011574766"</f>
        <v>011574766</v>
      </c>
      <c r="D452" s="6" t="s">
        <v>451</v>
      </c>
      <c r="E452" s="7">
        <v>580.46</v>
      </c>
    </row>
    <row r="453" spans="1:5" x14ac:dyDescent="0.25">
      <c r="A453" s="6" t="s">
        <v>897</v>
      </c>
      <c r="B453" s="6">
        <v>77</v>
      </c>
      <c r="C453" s="6" t="str">
        <f>"011574915"</f>
        <v>011574915</v>
      </c>
      <c r="D453" s="6" t="s">
        <v>452</v>
      </c>
      <c r="E453" s="7">
        <v>99.52</v>
      </c>
    </row>
    <row r="454" spans="1:5" x14ac:dyDescent="0.25">
      <c r="A454" s="6" t="s">
        <v>897</v>
      </c>
      <c r="B454" s="6">
        <v>77</v>
      </c>
      <c r="C454" s="6" t="str">
        <f>"011574927"</f>
        <v>011574927</v>
      </c>
      <c r="D454" s="6" t="s">
        <v>453</v>
      </c>
      <c r="E454" s="7">
        <v>21.34</v>
      </c>
    </row>
    <row r="455" spans="1:5" x14ac:dyDescent="0.25">
      <c r="A455" s="6" t="s">
        <v>897</v>
      </c>
      <c r="B455" s="6">
        <v>77</v>
      </c>
      <c r="C455" s="6" t="str">
        <f>"011575665"</f>
        <v>011575665</v>
      </c>
      <c r="D455" s="6" t="s">
        <v>454</v>
      </c>
      <c r="E455" s="7">
        <v>7.98</v>
      </c>
    </row>
    <row r="456" spans="1:5" x14ac:dyDescent="0.25">
      <c r="A456" s="6" t="s">
        <v>897</v>
      </c>
      <c r="B456" s="6">
        <v>77</v>
      </c>
      <c r="C456" s="6" t="str">
        <f>"011575948"</f>
        <v>011575948</v>
      </c>
      <c r="D456" s="6" t="s">
        <v>455</v>
      </c>
      <c r="E456" s="7">
        <v>2642.14</v>
      </c>
    </row>
    <row r="457" spans="1:5" x14ac:dyDescent="0.25">
      <c r="A457" s="6" t="s">
        <v>897</v>
      </c>
      <c r="B457" s="6">
        <v>77</v>
      </c>
      <c r="C457" s="6" t="str">
        <f>"011576430"</f>
        <v>011576430</v>
      </c>
      <c r="D457" s="6" t="s">
        <v>456</v>
      </c>
      <c r="E457" s="7">
        <v>5044.4399999999996</v>
      </c>
    </row>
    <row r="458" spans="1:5" x14ac:dyDescent="0.25">
      <c r="A458" s="6" t="s">
        <v>897</v>
      </c>
      <c r="B458" s="6">
        <v>77</v>
      </c>
      <c r="C458" s="6" t="str">
        <f>"011576534"</f>
        <v>011576534</v>
      </c>
      <c r="D458" s="6" t="s">
        <v>457</v>
      </c>
      <c r="E458" s="7">
        <v>4525.46</v>
      </c>
    </row>
    <row r="459" spans="1:5" x14ac:dyDescent="0.25">
      <c r="A459" s="6" t="s">
        <v>897</v>
      </c>
      <c r="B459" s="6">
        <v>77</v>
      </c>
      <c r="C459" s="6" t="str">
        <f>"011576596"</f>
        <v>011576596</v>
      </c>
      <c r="D459" s="6" t="s">
        <v>458</v>
      </c>
      <c r="E459" s="7">
        <v>1271.8800000000001</v>
      </c>
    </row>
    <row r="460" spans="1:5" x14ac:dyDescent="0.25">
      <c r="A460" s="6" t="s">
        <v>897</v>
      </c>
      <c r="B460" s="6">
        <v>77</v>
      </c>
      <c r="C460" s="6" t="str">
        <f>"011576692"</f>
        <v>011576692</v>
      </c>
      <c r="D460" s="6" t="s">
        <v>459</v>
      </c>
      <c r="E460" s="7">
        <v>532.12</v>
      </c>
    </row>
    <row r="461" spans="1:5" x14ac:dyDescent="0.25">
      <c r="A461" s="6" t="s">
        <v>897</v>
      </c>
      <c r="B461" s="6">
        <v>77</v>
      </c>
      <c r="C461" s="6" t="str">
        <f>"011576941"</f>
        <v>011576941</v>
      </c>
      <c r="D461" s="6" t="s">
        <v>460</v>
      </c>
      <c r="E461" s="7">
        <v>4986.0600000000004</v>
      </c>
    </row>
    <row r="462" spans="1:5" x14ac:dyDescent="0.25">
      <c r="A462" s="6" t="s">
        <v>897</v>
      </c>
      <c r="B462" s="6">
        <v>77</v>
      </c>
      <c r="C462" s="6" t="str">
        <f>"011576986"</f>
        <v>011576986</v>
      </c>
      <c r="D462" s="6" t="s">
        <v>461</v>
      </c>
      <c r="E462" s="7">
        <v>18693.16</v>
      </c>
    </row>
    <row r="463" spans="1:5" x14ac:dyDescent="0.25">
      <c r="A463" s="6" t="s">
        <v>897</v>
      </c>
      <c r="B463" s="6">
        <v>77</v>
      </c>
      <c r="C463" s="6" t="str">
        <f>"011577200"</f>
        <v>011577200</v>
      </c>
      <c r="D463" s="6" t="s">
        <v>462</v>
      </c>
      <c r="E463" s="7">
        <v>5448.06</v>
      </c>
    </row>
    <row r="464" spans="1:5" x14ac:dyDescent="0.25">
      <c r="A464" s="6" t="s">
        <v>897</v>
      </c>
      <c r="B464" s="6">
        <v>77</v>
      </c>
      <c r="C464" s="6" t="str">
        <f>"011577234"</f>
        <v>011577234</v>
      </c>
      <c r="D464" s="6" t="s">
        <v>463</v>
      </c>
      <c r="E464" s="7">
        <v>1208.05</v>
      </c>
    </row>
    <row r="465" spans="1:5" x14ac:dyDescent="0.25">
      <c r="A465" s="6" t="s">
        <v>897</v>
      </c>
      <c r="B465" s="6">
        <v>77</v>
      </c>
      <c r="C465" s="6" t="str">
        <f>"011577649"</f>
        <v>011577649</v>
      </c>
      <c r="D465" s="6" t="s">
        <v>464</v>
      </c>
      <c r="E465" s="7">
        <v>2.56</v>
      </c>
    </row>
    <row r="466" spans="1:5" x14ac:dyDescent="0.25">
      <c r="A466" s="6" t="s">
        <v>897</v>
      </c>
      <c r="B466" s="6">
        <v>77</v>
      </c>
      <c r="C466" s="6" t="str">
        <f>"011577740"</f>
        <v>011577740</v>
      </c>
      <c r="D466" s="6" t="s">
        <v>465</v>
      </c>
      <c r="E466" s="7">
        <v>5873.98</v>
      </c>
    </row>
    <row r="467" spans="1:5" x14ac:dyDescent="0.25">
      <c r="A467" s="6" t="s">
        <v>897</v>
      </c>
      <c r="B467" s="6">
        <v>77</v>
      </c>
      <c r="C467" s="6" t="str">
        <f>"011577884"</f>
        <v>011577884</v>
      </c>
      <c r="D467" s="6" t="s">
        <v>466</v>
      </c>
      <c r="E467" s="7">
        <v>225.86</v>
      </c>
    </row>
    <row r="468" spans="1:5" x14ac:dyDescent="0.25">
      <c r="A468" s="6" t="s">
        <v>897</v>
      </c>
      <c r="B468" s="6">
        <v>77</v>
      </c>
      <c r="C468" s="6" t="str">
        <f>"011577928"</f>
        <v>011577928</v>
      </c>
      <c r="D468" s="6" t="s">
        <v>467</v>
      </c>
      <c r="E468" s="7">
        <v>3386.94</v>
      </c>
    </row>
    <row r="469" spans="1:5" x14ac:dyDescent="0.25">
      <c r="A469" s="6" t="s">
        <v>897</v>
      </c>
      <c r="B469" s="6">
        <v>77</v>
      </c>
      <c r="C469" s="6" t="str">
        <f>"011578462"</f>
        <v>011578462</v>
      </c>
      <c r="D469" s="6" t="s">
        <v>468</v>
      </c>
      <c r="E469" s="7">
        <v>2798.91</v>
      </c>
    </row>
    <row r="470" spans="1:5" x14ac:dyDescent="0.25">
      <c r="A470" s="6" t="s">
        <v>897</v>
      </c>
      <c r="B470" s="6">
        <v>77</v>
      </c>
      <c r="C470" s="6" t="str">
        <f>"011579137"</f>
        <v>011579137</v>
      </c>
      <c r="D470" s="6" t="s">
        <v>469</v>
      </c>
      <c r="E470" s="7">
        <v>1897.6</v>
      </c>
    </row>
    <row r="471" spans="1:5" x14ac:dyDescent="0.25">
      <c r="A471" s="6" t="s">
        <v>897</v>
      </c>
      <c r="B471" s="6">
        <v>77</v>
      </c>
      <c r="C471" s="6" t="str">
        <f>"011579284"</f>
        <v>011579284</v>
      </c>
      <c r="D471" s="6" t="s">
        <v>470</v>
      </c>
      <c r="E471" s="7">
        <v>2081.0300000000002</v>
      </c>
    </row>
    <row r="472" spans="1:5" x14ac:dyDescent="0.25">
      <c r="A472" s="6" t="s">
        <v>897</v>
      </c>
      <c r="B472" s="6">
        <v>77</v>
      </c>
      <c r="C472" s="6" t="str">
        <f>"011579404"</f>
        <v>011579404</v>
      </c>
      <c r="D472" s="6" t="s">
        <v>471</v>
      </c>
      <c r="E472" s="7">
        <v>1937.31</v>
      </c>
    </row>
    <row r="473" spans="1:5" x14ac:dyDescent="0.25">
      <c r="A473" s="6" t="s">
        <v>897</v>
      </c>
      <c r="B473" s="6">
        <v>77</v>
      </c>
      <c r="C473" s="6" t="str">
        <f>"011580140"</f>
        <v>011580140</v>
      </c>
      <c r="D473" s="6" t="s">
        <v>472</v>
      </c>
      <c r="E473" s="7">
        <v>3722.27</v>
      </c>
    </row>
    <row r="474" spans="1:5" x14ac:dyDescent="0.25">
      <c r="A474" s="6" t="s">
        <v>897</v>
      </c>
      <c r="B474" s="6">
        <v>77</v>
      </c>
      <c r="C474" s="6" t="str">
        <f>"011580234"</f>
        <v>011580234</v>
      </c>
      <c r="D474" s="6" t="s">
        <v>473</v>
      </c>
      <c r="E474" s="7">
        <v>287.36</v>
      </c>
    </row>
    <row r="475" spans="1:5" x14ac:dyDescent="0.25">
      <c r="A475" s="6" t="s">
        <v>897</v>
      </c>
      <c r="B475" s="6">
        <v>77</v>
      </c>
      <c r="C475" s="6" t="str">
        <f>"011580465"</f>
        <v>011580465</v>
      </c>
      <c r="D475" s="6" t="s">
        <v>474</v>
      </c>
      <c r="E475" s="7">
        <v>2072.09</v>
      </c>
    </row>
    <row r="476" spans="1:5" x14ac:dyDescent="0.25">
      <c r="A476" s="6" t="s">
        <v>897</v>
      </c>
      <c r="B476" s="6">
        <v>77</v>
      </c>
      <c r="C476" s="6" t="str">
        <f>"011580706"</f>
        <v>011580706</v>
      </c>
      <c r="D476" s="6" t="s">
        <v>475</v>
      </c>
      <c r="E476" s="7">
        <v>7836.42</v>
      </c>
    </row>
    <row r="477" spans="1:5" x14ac:dyDescent="0.25">
      <c r="A477" s="6" t="s">
        <v>897</v>
      </c>
      <c r="B477" s="6">
        <v>77</v>
      </c>
      <c r="C477" s="6" t="str">
        <f>"011581158"</f>
        <v>011581158</v>
      </c>
      <c r="D477" s="6" t="s">
        <v>476</v>
      </c>
      <c r="E477" s="7">
        <v>749.71</v>
      </c>
    </row>
    <row r="478" spans="1:5" x14ac:dyDescent="0.25">
      <c r="A478" s="6" t="s">
        <v>897</v>
      </c>
      <c r="B478" s="6">
        <v>77</v>
      </c>
      <c r="C478" s="6" t="str">
        <f>"011581173"</f>
        <v>011581173</v>
      </c>
      <c r="D478" s="6" t="s">
        <v>477</v>
      </c>
      <c r="E478" s="7">
        <v>6.84</v>
      </c>
    </row>
    <row r="479" spans="1:5" x14ac:dyDescent="0.25">
      <c r="A479" s="6" t="s">
        <v>897</v>
      </c>
      <c r="B479" s="6">
        <v>77</v>
      </c>
      <c r="C479" s="6" t="str">
        <f>"011581196"</f>
        <v>011581196</v>
      </c>
      <c r="D479" s="6" t="s">
        <v>478</v>
      </c>
      <c r="E479" s="7">
        <v>1207.29</v>
      </c>
    </row>
    <row r="480" spans="1:5" x14ac:dyDescent="0.25">
      <c r="A480" s="6" t="s">
        <v>897</v>
      </c>
      <c r="B480" s="6">
        <v>77</v>
      </c>
      <c r="C480" s="6" t="str">
        <f>"011581208"</f>
        <v>011581208</v>
      </c>
      <c r="D480" s="6" t="s">
        <v>479</v>
      </c>
      <c r="E480" s="7">
        <v>4063.84</v>
      </c>
    </row>
    <row r="481" spans="1:5" x14ac:dyDescent="0.25">
      <c r="A481" s="6" t="s">
        <v>897</v>
      </c>
      <c r="B481" s="6">
        <v>77</v>
      </c>
      <c r="C481" s="6" t="str">
        <f>"011581916"</f>
        <v>011581916</v>
      </c>
      <c r="D481" s="6" t="s">
        <v>480</v>
      </c>
      <c r="E481" s="7">
        <v>2472.04</v>
      </c>
    </row>
    <row r="482" spans="1:5" x14ac:dyDescent="0.25">
      <c r="A482" s="6" t="s">
        <v>897</v>
      </c>
      <c r="B482" s="6">
        <v>77</v>
      </c>
      <c r="C482" s="6" t="str">
        <f>"011582102"</f>
        <v>011582102</v>
      </c>
      <c r="D482" s="6" t="s">
        <v>481</v>
      </c>
      <c r="E482" s="7">
        <v>395.38</v>
      </c>
    </row>
    <row r="483" spans="1:5" x14ac:dyDescent="0.25">
      <c r="A483" s="6" t="s">
        <v>897</v>
      </c>
      <c r="B483" s="6">
        <v>77</v>
      </c>
      <c r="C483" s="6" t="str">
        <f>"011582535"</f>
        <v>011582535</v>
      </c>
      <c r="D483" s="6" t="s">
        <v>482</v>
      </c>
      <c r="E483" s="7">
        <v>829.44</v>
      </c>
    </row>
    <row r="484" spans="1:5" x14ac:dyDescent="0.25">
      <c r="A484" s="6" t="s">
        <v>897</v>
      </c>
      <c r="B484" s="6">
        <v>77</v>
      </c>
      <c r="C484" s="6" t="str">
        <f>"011582622"</f>
        <v>011582622</v>
      </c>
      <c r="D484" s="6" t="s">
        <v>483</v>
      </c>
      <c r="E484" s="7">
        <v>8241.7800000000007</v>
      </c>
    </row>
    <row r="485" spans="1:5" x14ac:dyDescent="0.25">
      <c r="A485" s="6" t="s">
        <v>897</v>
      </c>
      <c r="B485" s="6">
        <v>77</v>
      </c>
      <c r="C485" s="6" t="str">
        <f>"011582662"</f>
        <v>011582662</v>
      </c>
      <c r="D485" s="6" t="s">
        <v>484</v>
      </c>
      <c r="E485" s="7">
        <v>12.54</v>
      </c>
    </row>
    <row r="486" spans="1:5" x14ac:dyDescent="0.25">
      <c r="A486" s="6" t="s">
        <v>897</v>
      </c>
      <c r="B486" s="6">
        <v>77</v>
      </c>
      <c r="C486" s="6" t="str">
        <f>"011582663"</f>
        <v>011582663</v>
      </c>
      <c r="D486" s="6" t="s">
        <v>485</v>
      </c>
      <c r="E486" s="7">
        <v>12.54</v>
      </c>
    </row>
    <row r="487" spans="1:5" x14ac:dyDescent="0.25">
      <c r="A487" s="6" t="s">
        <v>897</v>
      </c>
      <c r="B487" s="6">
        <v>77</v>
      </c>
      <c r="C487" s="6" t="str">
        <f>"011582733"</f>
        <v>011582733</v>
      </c>
      <c r="D487" s="6" t="s">
        <v>486</v>
      </c>
      <c r="E487" s="7">
        <v>13059.5</v>
      </c>
    </row>
    <row r="488" spans="1:5" x14ac:dyDescent="0.25">
      <c r="A488" s="6" t="s">
        <v>897</v>
      </c>
      <c r="B488" s="6">
        <v>77</v>
      </c>
      <c r="C488" s="6" t="str">
        <f>"011582817"</f>
        <v>011582817</v>
      </c>
      <c r="D488" s="6" t="s">
        <v>487</v>
      </c>
      <c r="E488" s="7">
        <v>478.54</v>
      </c>
    </row>
    <row r="489" spans="1:5" x14ac:dyDescent="0.25">
      <c r="A489" s="6" t="s">
        <v>897</v>
      </c>
      <c r="B489" s="6">
        <v>77</v>
      </c>
      <c r="C489" s="6" t="str">
        <f>"011583060"</f>
        <v>011583060</v>
      </c>
      <c r="D489" s="6" t="s">
        <v>488</v>
      </c>
      <c r="E489" s="7">
        <v>1929.79</v>
      </c>
    </row>
    <row r="490" spans="1:5" x14ac:dyDescent="0.25">
      <c r="A490" s="6" t="s">
        <v>897</v>
      </c>
      <c r="B490" s="6">
        <v>77</v>
      </c>
      <c r="C490" s="6" t="str">
        <f>"011583251"</f>
        <v>011583251</v>
      </c>
      <c r="D490" s="6" t="s">
        <v>489</v>
      </c>
      <c r="E490" s="7">
        <v>3763.92</v>
      </c>
    </row>
    <row r="491" spans="1:5" x14ac:dyDescent="0.25">
      <c r="A491" s="6" t="s">
        <v>897</v>
      </c>
      <c r="B491" s="6">
        <v>77</v>
      </c>
      <c r="C491" s="6" t="str">
        <f>"011583422"</f>
        <v>011583422</v>
      </c>
      <c r="D491" s="6" t="s">
        <v>490</v>
      </c>
      <c r="E491" s="7">
        <v>2853.12</v>
      </c>
    </row>
    <row r="492" spans="1:5" x14ac:dyDescent="0.25">
      <c r="A492" s="6" t="s">
        <v>897</v>
      </c>
      <c r="B492" s="6">
        <v>77</v>
      </c>
      <c r="C492" s="6" t="str">
        <f>"011583514"</f>
        <v>011583514</v>
      </c>
      <c r="D492" s="6" t="s">
        <v>491</v>
      </c>
      <c r="E492" s="7">
        <v>139.13999999999999</v>
      </c>
    </row>
    <row r="493" spans="1:5" x14ac:dyDescent="0.25">
      <c r="A493" s="6" t="s">
        <v>897</v>
      </c>
      <c r="B493" s="6">
        <v>77</v>
      </c>
      <c r="C493" s="6" t="str">
        <f>"011584185"</f>
        <v>011584185</v>
      </c>
      <c r="D493" s="6" t="s">
        <v>492</v>
      </c>
      <c r="E493" s="7">
        <v>7848.74</v>
      </c>
    </row>
    <row r="494" spans="1:5" x14ac:dyDescent="0.25">
      <c r="A494" s="6" t="s">
        <v>897</v>
      </c>
      <c r="B494" s="6">
        <v>77</v>
      </c>
      <c r="C494" s="6" t="str">
        <f>"011584237"</f>
        <v>011584237</v>
      </c>
      <c r="D494" s="6" t="s">
        <v>493</v>
      </c>
      <c r="E494" s="7">
        <v>17.04</v>
      </c>
    </row>
    <row r="495" spans="1:5" x14ac:dyDescent="0.25">
      <c r="A495" s="6" t="s">
        <v>897</v>
      </c>
      <c r="B495" s="6">
        <v>77</v>
      </c>
      <c r="C495" s="6" t="str">
        <f>"011584250"</f>
        <v>011584250</v>
      </c>
      <c r="D495" s="6" t="s">
        <v>494</v>
      </c>
      <c r="E495" s="7">
        <v>3811.68</v>
      </c>
    </row>
    <row r="496" spans="1:5" x14ac:dyDescent="0.25">
      <c r="A496" s="6" t="s">
        <v>897</v>
      </c>
      <c r="B496" s="6">
        <v>77</v>
      </c>
      <c r="C496" s="6" t="str">
        <f>"011585021"</f>
        <v>011585021</v>
      </c>
      <c r="D496" s="6" t="s">
        <v>495</v>
      </c>
      <c r="E496" s="7">
        <v>3491.47</v>
      </c>
    </row>
    <row r="497" spans="1:5" x14ac:dyDescent="0.25">
      <c r="A497" s="6" t="s">
        <v>897</v>
      </c>
      <c r="B497" s="6">
        <v>77</v>
      </c>
      <c r="C497" s="6" t="str">
        <f>"011585428"</f>
        <v>011585428</v>
      </c>
      <c r="D497" s="6" t="s">
        <v>496</v>
      </c>
      <c r="E497" s="7">
        <v>6037.88</v>
      </c>
    </row>
    <row r="498" spans="1:5" x14ac:dyDescent="0.25">
      <c r="A498" s="6" t="s">
        <v>897</v>
      </c>
      <c r="B498" s="6">
        <v>77</v>
      </c>
      <c r="C498" s="6" t="str">
        <f>"011585750"</f>
        <v>011585750</v>
      </c>
      <c r="D498" s="6" t="s">
        <v>497</v>
      </c>
      <c r="E498" s="7">
        <v>17.579999999999998</v>
      </c>
    </row>
    <row r="499" spans="1:5" x14ac:dyDescent="0.25">
      <c r="A499" s="6" t="s">
        <v>897</v>
      </c>
      <c r="B499" s="6">
        <v>77</v>
      </c>
      <c r="C499" s="6" t="str">
        <f>"011586274"</f>
        <v>011586274</v>
      </c>
      <c r="D499" s="6" t="s">
        <v>498</v>
      </c>
      <c r="E499" s="7">
        <v>2207.35</v>
      </c>
    </row>
    <row r="500" spans="1:5" x14ac:dyDescent="0.25">
      <c r="A500" s="6" t="s">
        <v>897</v>
      </c>
      <c r="B500" s="6">
        <v>77</v>
      </c>
      <c r="C500" s="6" t="str">
        <f>"011587233"</f>
        <v>011587233</v>
      </c>
      <c r="D500" s="6" t="s">
        <v>499</v>
      </c>
      <c r="E500" s="7">
        <v>511.17</v>
      </c>
    </row>
    <row r="501" spans="1:5" x14ac:dyDescent="0.25">
      <c r="A501" s="6" t="s">
        <v>897</v>
      </c>
      <c r="B501" s="6">
        <v>77</v>
      </c>
      <c r="C501" s="6" t="str">
        <f>"011587502"</f>
        <v>011587502</v>
      </c>
      <c r="D501" s="6" t="s">
        <v>500</v>
      </c>
      <c r="E501" s="7">
        <v>866.68</v>
      </c>
    </row>
    <row r="502" spans="1:5" x14ac:dyDescent="0.25">
      <c r="A502" s="6" t="s">
        <v>897</v>
      </c>
      <c r="B502" s="6">
        <v>77</v>
      </c>
      <c r="C502" s="6" t="str">
        <f>"011587503"</f>
        <v>011587503</v>
      </c>
      <c r="D502" s="6" t="s">
        <v>501</v>
      </c>
      <c r="E502" s="7">
        <v>1203.92</v>
      </c>
    </row>
    <row r="503" spans="1:5" x14ac:dyDescent="0.25">
      <c r="A503" s="6" t="s">
        <v>897</v>
      </c>
      <c r="B503" s="6">
        <v>77</v>
      </c>
      <c r="C503" s="6" t="str">
        <f>"011587504"</f>
        <v>011587504</v>
      </c>
      <c r="D503" s="6" t="s">
        <v>502</v>
      </c>
      <c r="E503" s="7">
        <v>527.32000000000005</v>
      </c>
    </row>
    <row r="504" spans="1:5" x14ac:dyDescent="0.25">
      <c r="A504" s="6" t="s">
        <v>897</v>
      </c>
      <c r="B504" s="6">
        <v>77</v>
      </c>
      <c r="C504" s="6" t="str">
        <f>"011587505"</f>
        <v>011587505</v>
      </c>
      <c r="D504" s="6" t="s">
        <v>503</v>
      </c>
      <c r="E504" s="7">
        <v>540.74</v>
      </c>
    </row>
    <row r="505" spans="1:5" x14ac:dyDescent="0.25">
      <c r="A505" s="6" t="s">
        <v>897</v>
      </c>
      <c r="B505" s="6">
        <v>77</v>
      </c>
      <c r="C505" s="6" t="str">
        <f>"011587506"</f>
        <v>011587506</v>
      </c>
      <c r="D505" s="6" t="s">
        <v>504</v>
      </c>
      <c r="E505" s="7">
        <v>471.18</v>
      </c>
    </row>
    <row r="506" spans="1:5" x14ac:dyDescent="0.25">
      <c r="A506" s="6" t="s">
        <v>897</v>
      </c>
      <c r="B506" s="6">
        <v>77</v>
      </c>
      <c r="C506" s="6" t="str">
        <f>"011587507"</f>
        <v>011587507</v>
      </c>
      <c r="D506" s="6" t="s">
        <v>505</v>
      </c>
      <c r="E506" s="7">
        <v>849.58</v>
      </c>
    </row>
    <row r="507" spans="1:5" x14ac:dyDescent="0.25">
      <c r="A507" s="6" t="s">
        <v>897</v>
      </c>
      <c r="B507" s="6">
        <v>77</v>
      </c>
      <c r="C507" s="6" t="str">
        <f>"011587510"</f>
        <v>011587510</v>
      </c>
      <c r="D507" s="6" t="s">
        <v>506</v>
      </c>
      <c r="E507" s="7">
        <v>1076.3800000000001</v>
      </c>
    </row>
    <row r="508" spans="1:5" x14ac:dyDescent="0.25">
      <c r="A508" s="6" t="s">
        <v>897</v>
      </c>
      <c r="B508" s="6">
        <v>77</v>
      </c>
      <c r="C508" s="6" t="str">
        <f>"011587512"</f>
        <v>011587512</v>
      </c>
      <c r="D508" s="6" t="s">
        <v>507</v>
      </c>
      <c r="E508" s="7">
        <v>1065.3399999999999</v>
      </c>
    </row>
    <row r="509" spans="1:5" x14ac:dyDescent="0.25">
      <c r="A509" s="6" t="s">
        <v>897</v>
      </c>
      <c r="B509" s="6">
        <v>77</v>
      </c>
      <c r="C509" s="6" t="str">
        <f>"011587513"</f>
        <v>011587513</v>
      </c>
      <c r="D509" s="6" t="s">
        <v>508</v>
      </c>
      <c r="E509" s="7">
        <v>1129.1199999999999</v>
      </c>
    </row>
    <row r="510" spans="1:5" x14ac:dyDescent="0.25">
      <c r="A510" s="6" t="s">
        <v>897</v>
      </c>
      <c r="B510" s="6">
        <v>77</v>
      </c>
      <c r="C510" s="6" t="str">
        <f>"011587514"</f>
        <v>011587514</v>
      </c>
      <c r="D510" s="6" t="s">
        <v>509</v>
      </c>
      <c r="E510" s="7">
        <v>751.9</v>
      </c>
    </row>
    <row r="511" spans="1:5" x14ac:dyDescent="0.25">
      <c r="A511" s="6" t="s">
        <v>897</v>
      </c>
      <c r="B511" s="6">
        <v>77</v>
      </c>
      <c r="C511" s="6" t="str">
        <f>"011587516"</f>
        <v>011587516</v>
      </c>
      <c r="D511" s="6" t="s">
        <v>510</v>
      </c>
      <c r="E511" s="7">
        <v>902.14</v>
      </c>
    </row>
    <row r="512" spans="1:5" x14ac:dyDescent="0.25">
      <c r="A512" s="6" t="s">
        <v>897</v>
      </c>
      <c r="B512" s="6">
        <v>77</v>
      </c>
      <c r="C512" s="6" t="str">
        <f>"011587517"</f>
        <v>011587517</v>
      </c>
      <c r="D512" s="6" t="s">
        <v>511</v>
      </c>
      <c r="E512" s="7">
        <v>1023.16</v>
      </c>
    </row>
    <row r="513" spans="1:5" x14ac:dyDescent="0.25">
      <c r="A513" s="6" t="s">
        <v>897</v>
      </c>
      <c r="B513" s="6">
        <v>77</v>
      </c>
      <c r="C513" s="6" t="str">
        <f>"011587518"</f>
        <v>011587518</v>
      </c>
      <c r="D513" s="6" t="s">
        <v>512</v>
      </c>
      <c r="E513" s="7">
        <v>1288.3</v>
      </c>
    </row>
    <row r="514" spans="1:5" x14ac:dyDescent="0.25">
      <c r="A514" s="6" t="s">
        <v>897</v>
      </c>
      <c r="B514" s="6">
        <v>77</v>
      </c>
      <c r="C514" s="6" t="str">
        <f>"011587520"</f>
        <v>011587520</v>
      </c>
      <c r="D514" s="6" t="s">
        <v>513</v>
      </c>
      <c r="E514" s="7">
        <v>651.16</v>
      </c>
    </row>
    <row r="515" spans="1:5" x14ac:dyDescent="0.25">
      <c r="A515" s="6" t="s">
        <v>897</v>
      </c>
      <c r="B515" s="6">
        <v>77</v>
      </c>
      <c r="C515" s="6" t="str">
        <f>"011587521"</f>
        <v>011587521</v>
      </c>
      <c r="D515" s="6" t="s">
        <v>514</v>
      </c>
      <c r="E515" s="7">
        <v>1172.96</v>
      </c>
    </row>
    <row r="516" spans="1:5" x14ac:dyDescent="0.25">
      <c r="A516" s="6" t="s">
        <v>897</v>
      </c>
      <c r="B516" s="6">
        <v>77</v>
      </c>
      <c r="C516" s="6" t="str">
        <f>"011587522"</f>
        <v>011587522</v>
      </c>
      <c r="D516" s="6" t="s">
        <v>515</v>
      </c>
      <c r="E516" s="7">
        <v>292.12</v>
      </c>
    </row>
    <row r="517" spans="1:5" x14ac:dyDescent="0.25">
      <c r="A517" s="6" t="s">
        <v>897</v>
      </c>
      <c r="B517" s="6">
        <v>77</v>
      </c>
      <c r="C517" s="6" t="str">
        <f>"011587523"</f>
        <v>011587523</v>
      </c>
      <c r="D517" s="6" t="s">
        <v>516</v>
      </c>
      <c r="E517" s="7">
        <v>1239.28</v>
      </c>
    </row>
    <row r="518" spans="1:5" x14ac:dyDescent="0.25">
      <c r="A518" s="6" t="s">
        <v>897</v>
      </c>
      <c r="B518" s="6">
        <v>77</v>
      </c>
      <c r="C518" s="6" t="str">
        <f>"011587525"</f>
        <v>011587525</v>
      </c>
      <c r="D518" s="6" t="s">
        <v>517</v>
      </c>
      <c r="E518" s="7">
        <v>1264.3</v>
      </c>
    </row>
    <row r="519" spans="1:5" x14ac:dyDescent="0.25">
      <c r="A519" s="6" t="s">
        <v>897</v>
      </c>
      <c r="B519" s="6">
        <v>77</v>
      </c>
      <c r="C519" s="6" t="str">
        <f>"011587526"</f>
        <v>011587526</v>
      </c>
      <c r="D519" s="6" t="s">
        <v>518</v>
      </c>
      <c r="E519" s="7">
        <v>1222.08</v>
      </c>
    </row>
    <row r="520" spans="1:5" x14ac:dyDescent="0.25">
      <c r="A520" s="6" t="s">
        <v>897</v>
      </c>
      <c r="B520" s="6">
        <v>77</v>
      </c>
      <c r="C520" s="6" t="str">
        <f>"011587527"</f>
        <v>011587527</v>
      </c>
      <c r="D520" s="6" t="s">
        <v>519</v>
      </c>
      <c r="E520" s="7">
        <v>1105.8599999999999</v>
      </c>
    </row>
    <row r="521" spans="1:5" x14ac:dyDescent="0.25">
      <c r="A521" s="6" t="s">
        <v>897</v>
      </c>
      <c r="B521" s="6">
        <v>77</v>
      </c>
      <c r="C521" s="6" t="str">
        <f>"011587529"</f>
        <v>011587529</v>
      </c>
      <c r="D521" s="6" t="s">
        <v>520</v>
      </c>
      <c r="E521" s="7">
        <v>1217.3</v>
      </c>
    </row>
    <row r="522" spans="1:5" x14ac:dyDescent="0.25">
      <c r="A522" s="6" t="s">
        <v>897</v>
      </c>
      <c r="B522" s="6">
        <v>77</v>
      </c>
      <c r="C522" s="6" t="str">
        <f>"011587530"</f>
        <v>011587530</v>
      </c>
      <c r="D522" s="6" t="s">
        <v>521</v>
      </c>
      <c r="E522" s="7">
        <v>1297.5</v>
      </c>
    </row>
    <row r="523" spans="1:5" x14ac:dyDescent="0.25">
      <c r="A523" s="6" t="s">
        <v>897</v>
      </c>
      <c r="B523" s="6">
        <v>77</v>
      </c>
      <c r="C523" s="6" t="str">
        <f>"011587531"</f>
        <v>011587531</v>
      </c>
      <c r="D523" s="6" t="s">
        <v>522</v>
      </c>
      <c r="E523" s="7">
        <v>1096.6400000000001</v>
      </c>
    </row>
    <row r="524" spans="1:5" x14ac:dyDescent="0.25">
      <c r="A524" s="6" t="s">
        <v>897</v>
      </c>
      <c r="B524" s="6">
        <v>77</v>
      </c>
      <c r="C524" s="6" t="str">
        <f>"011587533"</f>
        <v>011587533</v>
      </c>
      <c r="D524" s="6" t="s">
        <v>523</v>
      </c>
      <c r="E524" s="7">
        <v>1023.04</v>
      </c>
    </row>
    <row r="525" spans="1:5" x14ac:dyDescent="0.25">
      <c r="A525" s="6" t="s">
        <v>897</v>
      </c>
      <c r="B525" s="6">
        <v>77</v>
      </c>
      <c r="C525" s="6" t="str">
        <f>"011587534"</f>
        <v>011587534</v>
      </c>
      <c r="D525" s="6" t="s">
        <v>524</v>
      </c>
      <c r="E525" s="7">
        <v>945.94</v>
      </c>
    </row>
    <row r="526" spans="1:5" x14ac:dyDescent="0.25">
      <c r="A526" s="6" t="s">
        <v>897</v>
      </c>
      <c r="B526" s="6">
        <v>77</v>
      </c>
      <c r="C526" s="6" t="str">
        <f>"011587535"</f>
        <v>011587535</v>
      </c>
      <c r="D526" s="6" t="s">
        <v>525</v>
      </c>
      <c r="E526" s="7">
        <v>363.56</v>
      </c>
    </row>
    <row r="527" spans="1:5" x14ac:dyDescent="0.25">
      <c r="A527" s="6" t="s">
        <v>897</v>
      </c>
      <c r="B527" s="6">
        <v>77</v>
      </c>
      <c r="C527" s="6" t="str">
        <f>"011587536"</f>
        <v>011587536</v>
      </c>
      <c r="D527" s="6" t="s">
        <v>526</v>
      </c>
      <c r="E527" s="7">
        <v>1045.54</v>
      </c>
    </row>
    <row r="528" spans="1:5" x14ac:dyDescent="0.25">
      <c r="A528" s="6" t="s">
        <v>897</v>
      </c>
      <c r="B528" s="6">
        <v>77</v>
      </c>
      <c r="C528" s="6" t="str">
        <f>"011587537"</f>
        <v>011587537</v>
      </c>
      <c r="D528" s="6" t="s">
        <v>527</v>
      </c>
      <c r="E528" s="7">
        <v>905.62</v>
      </c>
    </row>
    <row r="529" spans="1:5" x14ac:dyDescent="0.25">
      <c r="A529" s="6" t="s">
        <v>897</v>
      </c>
      <c r="B529" s="6">
        <v>77</v>
      </c>
      <c r="C529" s="6" t="str">
        <f>"011587538"</f>
        <v>011587538</v>
      </c>
      <c r="D529" s="6" t="s">
        <v>528</v>
      </c>
      <c r="E529" s="7">
        <v>1175.96</v>
      </c>
    </row>
    <row r="530" spans="1:5" x14ac:dyDescent="0.25">
      <c r="A530" s="6" t="s">
        <v>897</v>
      </c>
      <c r="B530" s="6">
        <v>77</v>
      </c>
      <c r="C530" s="6" t="str">
        <f>"011587540"</f>
        <v>011587540</v>
      </c>
      <c r="D530" s="6" t="s">
        <v>529</v>
      </c>
      <c r="E530" s="7">
        <v>848.24</v>
      </c>
    </row>
    <row r="531" spans="1:5" x14ac:dyDescent="0.25">
      <c r="A531" s="6" t="s">
        <v>897</v>
      </c>
      <c r="B531" s="6">
        <v>77</v>
      </c>
      <c r="C531" s="6" t="str">
        <f>"011587541"</f>
        <v>011587541</v>
      </c>
      <c r="D531" s="6" t="s">
        <v>530</v>
      </c>
      <c r="E531" s="7">
        <v>1035.68</v>
      </c>
    </row>
    <row r="532" spans="1:5" x14ac:dyDescent="0.25">
      <c r="A532" s="6" t="s">
        <v>897</v>
      </c>
      <c r="B532" s="6">
        <v>77</v>
      </c>
      <c r="C532" s="6" t="str">
        <f>"011587542"</f>
        <v>011587542</v>
      </c>
      <c r="D532" s="6" t="s">
        <v>531</v>
      </c>
      <c r="E532" s="7">
        <v>1114.32</v>
      </c>
    </row>
    <row r="533" spans="1:5" x14ac:dyDescent="0.25">
      <c r="A533" s="6" t="s">
        <v>897</v>
      </c>
      <c r="B533" s="6">
        <v>77</v>
      </c>
      <c r="C533" s="6" t="str">
        <f>"011587543"</f>
        <v>011587543</v>
      </c>
      <c r="D533" s="6" t="s">
        <v>532</v>
      </c>
      <c r="E533" s="7">
        <v>913.18</v>
      </c>
    </row>
    <row r="534" spans="1:5" x14ac:dyDescent="0.25">
      <c r="A534" s="6" t="s">
        <v>897</v>
      </c>
      <c r="B534" s="6">
        <v>77</v>
      </c>
      <c r="C534" s="6" t="str">
        <f>"011587544"</f>
        <v>011587544</v>
      </c>
      <c r="D534" s="6" t="s">
        <v>533</v>
      </c>
      <c r="E534" s="7">
        <v>891.14</v>
      </c>
    </row>
    <row r="535" spans="1:5" x14ac:dyDescent="0.25">
      <c r="A535" s="6" t="s">
        <v>897</v>
      </c>
      <c r="B535" s="6">
        <v>77</v>
      </c>
      <c r="C535" s="6" t="str">
        <f>"011587545"</f>
        <v>011587545</v>
      </c>
      <c r="D535" s="6" t="s">
        <v>534</v>
      </c>
      <c r="E535" s="7">
        <v>516.98</v>
      </c>
    </row>
    <row r="536" spans="1:5" x14ac:dyDescent="0.25">
      <c r="A536" s="6" t="s">
        <v>897</v>
      </c>
      <c r="B536" s="6">
        <v>77</v>
      </c>
      <c r="C536" s="6" t="str">
        <f>"011587547"</f>
        <v>011587547</v>
      </c>
      <c r="D536" s="6" t="s">
        <v>535</v>
      </c>
      <c r="E536" s="7">
        <v>366.96</v>
      </c>
    </row>
    <row r="537" spans="1:5" x14ac:dyDescent="0.25">
      <c r="A537" s="6" t="s">
        <v>897</v>
      </c>
      <c r="B537" s="6">
        <v>77</v>
      </c>
      <c r="C537" s="6" t="str">
        <f>"011587549"</f>
        <v>011587549</v>
      </c>
      <c r="D537" s="6" t="s">
        <v>536</v>
      </c>
      <c r="E537" s="7">
        <v>455.32</v>
      </c>
    </row>
    <row r="538" spans="1:5" x14ac:dyDescent="0.25">
      <c r="A538" s="6" t="s">
        <v>897</v>
      </c>
      <c r="B538" s="6">
        <v>77</v>
      </c>
      <c r="C538" s="6" t="str">
        <f>"011587550"</f>
        <v>011587550</v>
      </c>
      <c r="D538" s="6" t="s">
        <v>537</v>
      </c>
      <c r="E538" s="7">
        <v>867.3</v>
      </c>
    </row>
    <row r="539" spans="1:5" x14ac:dyDescent="0.25">
      <c r="A539" s="6" t="s">
        <v>897</v>
      </c>
      <c r="B539" s="6">
        <v>77</v>
      </c>
      <c r="C539" s="6" t="str">
        <f>"011587553"</f>
        <v>011587553</v>
      </c>
      <c r="D539" s="6" t="s">
        <v>538</v>
      </c>
      <c r="E539" s="7">
        <v>554.76</v>
      </c>
    </row>
    <row r="540" spans="1:5" x14ac:dyDescent="0.25">
      <c r="A540" s="6" t="s">
        <v>897</v>
      </c>
      <c r="B540" s="6">
        <v>77</v>
      </c>
      <c r="C540" s="6" t="str">
        <f>"011587555"</f>
        <v>011587555</v>
      </c>
      <c r="D540" s="6" t="s">
        <v>539</v>
      </c>
      <c r="E540" s="7">
        <v>536.72</v>
      </c>
    </row>
    <row r="541" spans="1:5" x14ac:dyDescent="0.25">
      <c r="A541" s="6" t="s">
        <v>897</v>
      </c>
      <c r="B541" s="6">
        <v>77</v>
      </c>
      <c r="C541" s="6" t="str">
        <f>"011587556"</f>
        <v>011587556</v>
      </c>
      <c r="D541" s="6" t="s">
        <v>540</v>
      </c>
      <c r="E541" s="7">
        <v>412.04</v>
      </c>
    </row>
    <row r="542" spans="1:5" x14ac:dyDescent="0.25">
      <c r="A542" s="6" t="s">
        <v>897</v>
      </c>
      <c r="B542" s="6">
        <v>77</v>
      </c>
      <c r="C542" s="6" t="str">
        <f>"011587558"</f>
        <v>011587558</v>
      </c>
      <c r="D542" s="6" t="s">
        <v>541</v>
      </c>
      <c r="E542" s="7">
        <v>430.66</v>
      </c>
    </row>
    <row r="543" spans="1:5" x14ac:dyDescent="0.25">
      <c r="A543" s="6" t="s">
        <v>897</v>
      </c>
      <c r="B543" s="6">
        <v>77</v>
      </c>
      <c r="C543" s="6" t="str">
        <f>"011587561"</f>
        <v>011587561</v>
      </c>
      <c r="D543" s="6" t="s">
        <v>542</v>
      </c>
      <c r="E543" s="7">
        <v>439.68</v>
      </c>
    </row>
    <row r="544" spans="1:5" x14ac:dyDescent="0.25">
      <c r="A544" s="6" t="s">
        <v>897</v>
      </c>
      <c r="B544" s="6">
        <v>77</v>
      </c>
      <c r="C544" s="6" t="str">
        <f>"011587562"</f>
        <v>011587562</v>
      </c>
      <c r="D544" s="6" t="s">
        <v>543</v>
      </c>
      <c r="E544" s="7">
        <v>895.32</v>
      </c>
    </row>
    <row r="545" spans="1:5" x14ac:dyDescent="0.25">
      <c r="A545" s="6" t="s">
        <v>897</v>
      </c>
      <c r="B545" s="6">
        <v>77</v>
      </c>
      <c r="C545" s="6" t="str">
        <f>"011587563"</f>
        <v>011587563</v>
      </c>
      <c r="D545" s="6" t="s">
        <v>544</v>
      </c>
      <c r="E545" s="7">
        <v>848.72</v>
      </c>
    </row>
    <row r="546" spans="1:5" x14ac:dyDescent="0.25">
      <c r="A546" s="6" t="s">
        <v>897</v>
      </c>
      <c r="B546" s="6">
        <v>77</v>
      </c>
      <c r="C546" s="6" t="str">
        <f>"011587564"</f>
        <v>011587564</v>
      </c>
      <c r="D546" s="6" t="s">
        <v>545</v>
      </c>
      <c r="E546" s="7">
        <v>380.86</v>
      </c>
    </row>
    <row r="547" spans="1:5" x14ac:dyDescent="0.25">
      <c r="A547" s="6" t="s">
        <v>897</v>
      </c>
      <c r="B547" s="6">
        <v>77</v>
      </c>
      <c r="C547" s="6" t="str">
        <f>"011587565"</f>
        <v>011587565</v>
      </c>
      <c r="D547" s="6" t="s">
        <v>546</v>
      </c>
      <c r="E547" s="7">
        <v>434.94</v>
      </c>
    </row>
    <row r="548" spans="1:5" x14ac:dyDescent="0.25">
      <c r="A548" s="6" t="s">
        <v>897</v>
      </c>
      <c r="B548" s="6">
        <v>77</v>
      </c>
      <c r="C548" s="6" t="str">
        <f>"011587567"</f>
        <v>011587567</v>
      </c>
      <c r="D548" s="6" t="s">
        <v>547</v>
      </c>
      <c r="E548" s="7">
        <v>509.7</v>
      </c>
    </row>
    <row r="549" spans="1:5" x14ac:dyDescent="0.25">
      <c r="A549" s="6" t="s">
        <v>897</v>
      </c>
      <c r="B549" s="6">
        <v>77</v>
      </c>
      <c r="C549" s="6" t="str">
        <f>"011587568"</f>
        <v>011587568</v>
      </c>
      <c r="D549" s="6" t="s">
        <v>548</v>
      </c>
      <c r="E549" s="7">
        <v>530.32000000000005</v>
      </c>
    </row>
    <row r="550" spans="1:5" x14ac:dyDescent="0.25">
      <c r="A550" s="6" t="s">
        <v>897</v>
      </c>
      <c r="B550" s="6">
        <v>77</v>
      </c>
      <c r="C550" s="6" t="str">
        <f>"011587569"</f>
        <v>011587569</v>
      </c>
      <c r="D550" s="6" t="s">
        <v>549</v>
      </c>
      <c r="E550" s="7">
        <v>1201.74</v>
      </c>
    </row>
    <row r="551" spans="1:5" x14ac:dyDescent="0.25">
      <c r="A551" s="6" t="s">
        <v>897</v>
      </c>
      <c r="B551" s="6">
        <v>77</v>
      </c>
      <c r="C551" s="6" t="str">
        <f>"011587571"</f>
        <v>011587571</v>
      </c>
      <c r="D551" s="6" t="s">
        <v>550</v>
      </c>
      <c r="E551" s="7">
        <v>412.42</v>
      </c>
    </row>
    <row r="552" spans="1:5" x14ac:dyDescent="0.25">
      <c r="A552" s="6" t="s">
        <v>897</v>
      </c>
      <c r="B552" s="6">
        <v>77</v>
      </c>
      <c r="C552" s="6" t="str">
        <f>"011587574"</f>
        <v>011587574</v>
      </c>
      <c r="D552" s="6" t="s">
        <v>551</v>
      </c>
      <c r="E552" s="7">
        <v>759.3</v>
      </c>
    </row>
    <row r="553" spans="1:5" x14ac:dyDescent="0.25">
      <c r="A553" s="6" t="s">
        <v>897</v>
      </c>
      <c r="B553" s="6">
        <v>77</v>
      </c>
      <c r="C553" s="6" t="str">
        <f>"011587575"</f>
        <v>011587575</v>
      </c>
      <c r="D553" s="6" t="s">
        <v>552</v>
      </c>
      <c r="E553" s="7">
        <v>546.84</v>
      </c>
    </row>
    <row r="554" spans="1:5" x14ac:dyDescent="0.25">
      <c r="A554" s="6" t="s">
        <v>897</v>
      </c>
      <c r="B554" s="6">
        <v>77</v>
      </c>
      <c r="C554" s="6" t="str">
        <f>"011587576"</f>
        <v>011587576</v>
      </c>
      <c r="D554" s="6" t="s">
        <v>553</v>
      </c>
      <c r="E554" s="7">
        <v>867.72</v>
      </c>
    </row>
    <row r="555" spans="1:5" x14ac:dyDescent="0.25">
      <c r="A555" s="6" t="s">
        <v>897</v>
      </c>
      <c r="B555" s="6">
        <v>77</v>
      </c>
      <c r="C555" s="6" t="str">
        <f>"011587577"</f>
        <v>011587577</v>
      </c>
      <c r="D555" s="6" t="s">
        <v>554</v>
      </c>
      <c r="E555" s="7">
        <v>678.44</v>
      </c>
    </row>
    <row r="556" spans="1:5" x14ac:dyDescent="0.25">
      <c r="A556" s="6" t="s">
        <v>897</v>
      </c>
      <c r="B556" s="6">
        <v>77</v>
      </c>
      <c r="C556" s="6" t="str">
        <f>"011587579"</f>
        <v>011587579</v>
      </c>
      <c r="D556" s="6" t="s">
        <v>555</v>
      </c>
      <c r="E556" s="7">
        <v>619.38</v>
      </c>
    </row>
    <row r="557" spans="1:5" x14ac:dyDescent="0.25">
      <c r="A557" s="6" t="s">
        <v>897</v>
      </c>
      <c r="B557" s="6">
        <v>77</v>
      </c>
      <c r="C557" s="6" t="str">
        <f>"011587580"</f>
        <v>011587580</v>
      </c>
      <c r="D557" s="6" t="s">
        <v>556</v>
      </c>
      <c r="E557" s="7">
        <v>479.25</v>
      </c>
    </row>
    <row r="558" spans="1:5" x14ac:dyDescent="0.25">
      <c r="A558" s="6" t="s">
        <v>897</v>
      </c>
      <c r="B558" s="6">
        <v>77</v>
      </c>
      <c r="C558" s="6" t="str">
        <f>"011587582"</f>
        <v>011587582</v>
      </c>
      <c r="D558" s="6" t="s">
        <v>557</v>
      </c>
      <c r="E558" s="7">
        <v>1330.82</v>
      </c>
    </row>
    <row r="559" spans="1:5" x14ac:dyDescent="0.25">
      <c r="A559" s="6" t="s">
        <v>897</v>
      </c>
      <c r="B559" s="6">
        <v>77</v>
      </c>
      <c r="C559" s="6" t="str">
        <f>"011587584"</f>
        <v>011587584</v>
      </c>
      <c r="D559" s="6" t="s">
        <v>558</v>
      </c>
      <c r="E559" s="7">
        <v>1179.52</v>
      </c>
    </row>
    <row r="560" spans="1:5" x14ac:dyDescent="0.25">
      <c r="A560" s="6" t="s">
        <v>897</v>
      </c>
      <c r="B560" s="6">
        <v>77</v>
      </c>
      <c r="C560" s="6" t="str">
        <f>"011587585"</f>
        <v>011587585</v>
      </c>
      <c r="D560" s="6" t="s">
        <v>559</v>
      </c>
      <c r="E560" s="7">
        <v>2131.14</v>
      </c>
    </row>
    <row r="561" spans="1:5" x14ac:dyDescent="0.25">
      <c r="A561" s="6" t="s">
        <v>897</v>
      </c>
      <c r="B561" s="6">
        <v>77</v>
      </c>
      <c r="C561" s="6" t="str">
        <f>"011587586"</f>
        <v>011587586</v>
      </c>
      <c r="D561" s="6" t="s">
        <v>560</v>
      </c>
      <c r="E561" s="7">
        <v>603.9</v>
      </c>
    </row>
    <row r="562" spans="1:5" x14ac:dyDescent="0.25">
      <c r="A562" s="6" t="s">
        <v>897</v>
      </c>
      <c r="B562" s="6">
        <v>77</v>
      </c>
      <c r="C562" s="6" t="str">
        <f>"011587587"</f>
        <v>011587587</v>
      </c>
      <c r="D562" s="6" t="s">
        <v>561</v>
      </c>
      <c r="E562" s="7">
        <v>1807.85</v>
      </c>
    </row>
    <row r="563" spans="1:5" x14ac:dyDescent="0.25">
      <c r="A563" s="6" t="s">
        <v>897</v>
      </c>
      <c r="B563" s="6">
        <v>77</v>
      </c>
      <c r="C563" s="6" t="str">
        <f>"011587588"</f>
        <v>011587588</v>
      </c>
      <c r="D563" s="6" t="s">
        <v>562</v>
      </c>
      <c r="E563" s="7">
        <v>392.35</v>
      </c>
    </row>
    <row r="564" spans="1:5" x14ac:dyDescent="0.25">
      <c r="A564" s="6" t="s">
        <v>897</v>
      </c>
      <c r="B564" s="6">
        <v>77</v>
      </c>
      <c r="C564" s="6" t="str">
        <f>"011587589"</f>
        <v>011587589</v>
      </c>
      <c r="D564" s="6" t="s">
        <v>563</v>
      </c>
      <c r="E564" s="7">
        <v>664.76</v>
      </c>
    </row>
    <row r="565" spans="1:5" x14ac:dyDescent="0.25">
      <c r="A565" s="6" t="s">
        <v>897</v>
      </c>
      <c r="B565" s="6">
        <v>77</v>
      </c>
      <c r="C565" s="6" t="str">
        <f>"011587590"</f>
        <v>011587590</v>
      </c>
      <c r="D565" s="6" t="s">
        <v>564</v>
      </c>
      <c r="E565" s="7">
        <v>1361.04</v>
      </c>
    </row>
    <row r="566" spans="1:5" x14ac:dyDescent="0.25">
      <c r="A566" s="6" t="s">
        <v>897</v>
      </c>
      <c r="B566" s="6">
        <v>77</v>
      </c>
      <c r="C566" s="6" t="str">
        <f>"011587591"</f>
        <v>011587591</v>
      </c>
      <c r="D566" s="6" t="s">
        <v>565</v>
      </c>
      <c r="E566" s="7">
        <v>559.20000000000005</v>
      </c>
    </row>
    <row r="567" spans="1:5" x14ac:dyDescent="0.25">
      <c r="A567" s="6" t="s">
        <v>897</v>
      </c>
      <c r="B567" s="6">
        <v>77</v>
      </c>
      <c r="C567" s="6" t="str">
        <f>"011587592"</f>
        <v>011587592</v>
      </c>
      <c r="D567" s="6" t="s">
        <v>566</v>
      </c>
      <c r="E567" s="7">
        <v>713.42</v>
      </c>
    </row>
    <row r="568" spans="1:5" x14ac:dyDescent="0.25">
      <c r="A568" s="6" t="s">
        <v>897</v>
      </c>
      <c r="B568" s="6">
        <v>77</v>
      </c>
      <c r="C568" s="6" t="str">
        <f>"011587593"</f>
        <v>011587593</v>
      </c>
      <c r="D568" s="6" t="s">
        <v>567</v>
      </c>
      <c r="E568" s="7">
        <v>658.66</v>
      </c>
    </row>
    <row r="569" spans="1:5" x14ac:dyDescent="0.25">
      <c r="A569" s="6" t="s">
        <v>897</v>
      </c>
      <c r="B569" s="6">
        <v>77</v>
      </c>
      <c r="C569" s="6" t="str">
        <f>"011587594"</f>
        <v>011587594</v>
      </c>
      <c r="D569" s="6" t="s">
        <v>568</v>
      </c>
      <c r="E569" s="7">
        <v>726.78</v>
      </c>
    </row>
    <row r="570" spans="1:5" x14ac:dyDescent="0.25">
      <c r="A570" s="6" t="s">
        <v>897</v>
      </c>
      <c r="B570" s="6">
        <v>77</v>
      </c>
      <c r="C570" s="6" t="str">
        <f>"011587595"</f>
        <v>011587595</v>
      </c>
      <c r="D570" s="6" t="s">
        <v>569</v>
      </c>
      <c r="E570" s="7">
        <v>528.20000000000005</v>
      </c>
    </row>
    <row r="571" spans="1:5" x14ac:dyDescent="0.25">
      <c r="A571" s="6" t="s">
        <v>897</v>
      </c>
      <c r="B571" s="6">
        <v>77</v>
      </c>
      <c r="C571" s="6" t="str">
        <f>"011587596"</f>
        <v>011587596</v>
      </c>
      <c r="D571" s="6" t="s">
        <v>570</v>
      </c>
      <c r="E571" s="7">
        <v>638.17999999999995</v>
      </c>
    </row>
    <row r="572" spans="1:5" x14ac:dyDescent="0.25">
      <c r="A572" s="6" t="s">
        <v>897</v>
      </c>
      <c r="B572" s="6">
        <v>77</v>
      </c>
      <c r="C572" s="6" t="str">
        <f>"011587597"</f>
        <v>011587597</v>
      </c>
      <c r="D572" s="6" t="s">
        <v>571</v>
      </c>
      <c r="E572" s="7">
        <v>689.92</v>
      </c>
    </row>
    <row r="573" spans="1:5" x14ac:dyDescent="0.25">
      <c r="A573" s="6" t="s">
        <v>897</v>
      </c>
      <c r="B573" s="6">
        <v>77</v>
      </c>
      <c r="C573" s="6" t="str">
        <f>"011587598"</f>
        <v>011587598</v>
      </c>
      <c r="D573" s="6" t="s">
        <v>572</v>
      </c>
      <c r="E573" s="7">
        <v>1936.23</v>
      </c>
    </row>
    <row r="574" spans="1:5" x14ac:dyDescent="0.25">
      <c r="A574" s="6" t="s">
        <v>897</v>
      </c>
      <c r="B574" s="6">
        <v>77</v>
      </c>
      <c r="C574" s="6" t="str">
        <f>"011587600"</f>
        <v>011587600</v>
      </c>
      <c r="D574" s="6" t="s">
        <v>573</v>
      </c>
      <c r="E574" s="7">
        <v>543.66</v>
      </c>
    </row>
    <row r="575" spans="1:5" x14ac:dyDescent="0.25">
      <c r="A575" s="6" t="s">
        <v>897</v>
      </c>
      <c r="B575" s="6">
        <v>77</v>
      </c>
      <c r="C575" s="6" t="str">
        <f>"011587601"</f>
        <v>011587601</v>
      </c>
      <c r="D575" s="6" t="s">
        <v>574</v>
      </c>
      <c r="E575" s="7">
        <v>747.8</v>
      </c>
    </row>
    <row r="576" spans="1:5" x14ac:dyDescent="0.25">
      <c r="A576" s="6" t="s">
        <v>897</v>
      </c>
      <c r="B576" s="6">
        <v>77</v>
      </c>
      <c r="C576" s="6" t="str">
        <f>"011587602"</f>
        <v>011587602</v>
      </c>
      <c r="D576" s="6" t="s">
        <v>575</v>
      </c>
      <c r="E576" s="7">
        <v>1894.8</v>
      </c>
    </row>
    <row r="577" spans="1:5" x14ac:dyDescent="0.25">
      <c r="A577" s="6" t="s">
        <v>897</v>
      </c>
      <c r="B577" s="6">
        <v>77</v>
      </c>
      <c r="C577" s="6" t="str">
        <f>"011587605"</f>
        <v>011587605</v>
      </c>
      <c r="D577" s="6" t="s">
        <v>576</v>
      </c>
      <c r="E577" s="7">
        <v>615.70000000000005</v>
      </c>
    </row>
    <row r="578" spans="1:5" x14ac:dyDescent="0.25">
      <c r="A578" s="6" t="s">
        <v>897</v>
      </c>
      <c r="B578" s="6">
        <v>77</v>
      </c>
      <c r="C578" s="6" t="str">
        <f>"011587606"</f>
        <v>011587606</v>
      </c>
      <c r="D578" s="6" t="s">
        <v>577</v>
      </c>
      <c r="E578" s="7">
        <v>694.74</v>
      </c>
    </row>
    <row r="579" spans="1:5" x14ac:dyDescent="0.25">
      <c r="A579" s="6" t="s">
        <v>897</v>
      </c>
      <c r="B579" s="6">
        <v>77</v>
      </c>
      <c r="C579" s="6" t="str">
        <f>"011587607"</f>
        <v>011587607</v>
      </c>
      <c r="D579" s="6" t="s">
        <v>578</v>
      </c>
      <c r="E579" s="7">
        <v>763.8</v>
      </c>
    </row>
    <row r="580" spans="1:5" x14ac:dyDescent="0.25">
      <c r="A580" s="6" t="s">
        <v>897</v>
      </c>
      <c r="B580" s="6">
        <v>77</v>
      </c>
      <c r="C580" s="6" t="str">
        <f>"011587608"</f>
        <v>011587608</v>
      </c>
      <c r="D580" s="6" t="s">
        <v>579</v>
      </c>
      <c r="E580" s="7">
        <v>668.66</v>
      </c>
    </row>
    <row r="581" spans="1:5" x14ac:dyDescent="0.25">
      <c r="A581" s="6" t="s">
        <v>897</v>
      </c>
      <c r="B581" s="6">
        <v>77</v>
      </c>
      <c r="C581" s="6" t="str">
        <f>"011587609"</f>
        <v>011587609</v>
      </c>
      <c r="D581" s="6" t="s">
        <v>580</v>
      </c>
      <c r="E581" s="7">
        <v>628.48</v>
      </c>
    </row>
    <row r="582" spans="1:5" x14ac:dyDescent="0.25">
      <c r="A582" s="6" t="s">
        <v>897</v>
      </c>
      <c r="B582" s="6">
        <v>77</v>
      </c>
      <c r="C582" s="6" t="str">
        <f>"011587610"</f>
        <v>011587610</v>
      </c>
      <c r="D582" s="6" t="s">
        <v>581</v>
      </c>
      <c r="E582" s="7">
        <v>267.68</v>
      </c>
    </row>
    <row r="583" spans="1:5" x14ac:dyDescent="0.25">
      <c r="A583" s="6" t="s">
        <v>897</v>
      </c>
      <c r="B583" s="6">
        <v>77</v>
      </c>
      <c r="C583" s="6" t="str">
        <f>"011587612"</f>
        <v>011587612</v>
      </c>
      <c r="D583" s="6" t="s">
        <v>582</v>
      </c>
      <c r="E583" s="7">
        <v>1429.76</v>
      </c>
    </row>
    <row r="584" spans="1:5" x14ac:dyDescent="0.25">
      <c r="A584" s="6" t="s">
        <v>897</v>
      </c>
      <c r="B584" s="6">
        <v>77</v>
      </c>
      <c r="C584" s="6" t="str">
        <f>"011587613"</f>
        <v>011587613</v>
      </c>
      <c r="D584" s="6" t="s">
        <v>583</v>
      </c>
      <c r="E584" s="7">
        <v>541.86</v>
      </c>
    </row>
    <row r="585" spans="1:5" x14ac:dyDescent="0.25">
      <c r="A585" s="6" t="s">
        <v>897</v>
      </c>
      <c r="B585" s="6">
        <v>77</v>
      </c>
      <c r="C585" s="6" t="str">
        <f>"011587614"</f>
        <v>011587614</v>
      </c>
      <c r="D585" s="6" t="s">
        <v>584</v>
      </c>
      <c r="E585" s="7">
        <v>517.52</v>
      </c>
    </row>
    <row r="586" spans="1:5" x14ac:dyDescent="0.25">
      <c r="A586" s="6" t="s">
        <v>897</v>
      </c>
      <c r="B586" s="6">
        <v>77</v>
      </c>
      <c r="C586" s="6" t="str">
        <f>"011587615"</f>
        <v>011587615</v>
      </c>
      <c r="D586" s="6" t="s">
        <v>585</v>
      </c>
      <c r="E586" s="7">
        <v>1453.96</v>
      </c>
    </row>
    <row r="587" spans="1:5" x14ac:dyDescent="0.25">
      <c r="A587" s="6" t="s">
        <v>897</v>
      </c>
      <c r="B587" s="6">
        <v>77</v>
      </c>
      <c r="C587" s="6" t="str">
        <f>"011587616"</f>
        <v>011587616</v>
      </c>
      <c r="D587" s="6" t="s">
        <v>586</v>
      </c>
      <c r="E587" s="7">
        <v>611.48</v>
      </c>
    </row>
    <row r="588" spans="1:5" x14ac:dyDescent="0.25">
      <c r="A588" s="6" t="s">
        <v>897</v>
      </c>
      <c r="B588" s="6">
        <v>77</v>
      </c>
      <c r="C588" s="6" t="str">
        <f>"011587617"</f>
        <v>011587617</v>
      </c>
      <c r="D588" s="6" t="s">
        <v>587</v>
      </c>
      <c r="E588" s="7">
        <v>545.08000000000004</v>
      </c>
    </row>
    <row r="589" spans="1:5" x14ac:dyDescent="0.25">
      <c r="A589" s="6" t="s">
        <v>897</v>
      </c>
      <c r="B589" s="6">
        <v>77</v>
      </c>
      <c r="C589" s="6" t="str">
        <f>"011587619"</f>
        <v>011587619</v>
      </c>
      <c r="D589" s="6" t="s">
        <v>588</v>
      </c>
      <c r="E589" s="7">
        <v>611.91999999999996</v>
      </c>
    </row>
    <row r="590" spans="1:5" x14ac:dyDescent="0.25">
      <c r="A590" s="6" t="s">
        <v>897</v>
      </c>
      <c r="B590" s="6">
        <v>77</v>
      </c>
      <c r="C590" s="6" t="str">
        <f>"011587620"</f>
        <v>011587620</v>
      </c>
      <c r="D590" s="6" t="s">
        <v>589</v>
      </c>
      <c r="E590" s="7">
        <v>925.56</v>
      </c>
    </row>
    <row r="591" spans="1:5" x14ac:dyDescent="0.25">
      <c r="A591" s="6" t="s">
        <v>897</v>
      </c>
      <c r="B591" s="6">
        <v>77</v>
      </c>
      <c r="C591" s="6" t="str">
        <f>"011587623"</f>
        <v>011587623</v>
      </c>
      <c r="D591" s="6" t="s">
        <v>590</v>
      </c>
      <c r="E591" s="7">
        <v>488.76</v>
      </c>
    </row>
    <row r="592" spans="1:5" x14ac:dyDescent="0.25">
      <c r="A592" s="6" t="s">
        <v>897</v>
      </c>
      <c r="B592" s="6">
        <v>77</v>
      </c>
      <c r="C592" s="6" t="str">
        <f>"011587625"</f>
        <v>011587625</v>
      </c>
      <c r="D592" s="6" t="s">
        <v>591</v>
      </c>
      <c r="E592" s="7">
        <v>971.22</v>
      </c>
    </row>
    <row r="593" spans="1:5" x14ac:dyDescent="0.25">
      <c r="A593" s="6" t="s">
        <v>897</v>
      </c>
      <c r="B593" s="6">
        <v>77</v>
      </c>
      <c r="C593" s="6" t="str">
        <f>"011587626"</f>
        <v>011587626</v>
      </c>
      <c r="D593" s="6" t="s">
        <v>592</v>
      </c>
      <c r="E593" s="7">
        <v>853.86</v>
      </c>
    </row>
    <row r="594" spans="1:5" x14ac:dyDescent="0.25">
      <c r="A594" s="6" t="s">
        <v>897</v>
      </c>
      <c r="B594" s="6">
        <v>77</v>
      </c>
      <c r="C594" s="6" t="str">
        <f>"011587628"</f>
        <v>011587628</v>
      </c>
      <c r="D594" s="6" t="s">
        <v>593</v>
      </c>
      <c r="E594" s="7">
        <v>395.99</v>
      </c>
    </row>
    <row r="595" spans="1:5" x14ac:dyDescent="0.25">
      <c r="A595" s="6" t="s">
        <v>897</v>
      </c>
      <c r="B595" s="6">
        <v>77</v>
      </c>
      <c r="C595" s="6" t="str">
        <f>"011587629"</f>
        <v>011587629</v>
      </c>
      <c r="D595" s="6" t="s">
        <v>594</v>
      </c>
      <c r="E595" s="7">
        <v>741.8</v>
      </c>
    </row>
    <row r="596" spans="1:5" x14ac:dyDescent="0.25">
      <c r="A596" s="6" t="s">
        <v>897</v>
      </c>
      <c r="B596" s="6">
        <v>77</v>
      </c>
      <c r="C596" s="6" t="str">
        <f>"011587630"</f>
        <v>011587630</v>
      </c>
      <c r="D596" s="6" t="s">
        <v>595</v>
      </c>
      <c r="E596" s="7">
        <v>847.38</v>
      </c>
    </row>
    <row r="597" spans="1:5" x14ac:dyDescent="0.25">
      <c r="A597" s="6" t="s">
        <v>897</v>
      </c>
      <c r="B597" s="6">
        <v>77</v>
      </c>
      <c r="C597" s="6" t="str">
        <f>"011587631"</f>
        <v>011587631</v>
      </c>
      <c r="D597" s="6" t="s">
        <v>596</v>
      </c>
      <c r="E597" s="7">
        <v>754.18</v>
      </c>
    </row>
    <row r="598" spans="1:5" x14ac:dyDescent="0.25">
      <c r="A598" s="6" t="s">
        <v>897</v>
      </c>
      <c r="B598" s="6">
        <v>77</v>
      </c>
      <c r="C598" s="6" t="str">
        <f>"011587632"</f>
        <v>011587632</v>
      </c>
      <c r="D598" s="6" t="s">
        <v>597</v>
      </c>
      <c r="E598" s="7">
        <v>776.76</v>
      </c>
    </row>
    <row r="599" spans="1:5" x14ac:dyDescent="0.25">
      <c r="A599" s="6" t="s">
        <v>897</v>
      </c>
      <c r="B599" s="6">
        <v>77</v>
      </c>
      <c r="C599" s="6" t="str">
        <f>"011587633"</f>
        <v>011587633</v>
      </c>
      <c r="D599" s="6" t="s">
        <v>598</v>
      </c>
      <c r="E599" s="7">
        <v>3280.4</v>
      </c>
    </row>
    <row r="600" spans="1:5" x14ac:dyDescent="0.25">
      <c r="A600" s="6" t="s">
        <v>897</v>
      </c>
      <c r="B600" s="6">
        <v>77</v>
      </c>
      <c r="C600" s="6" t="str">
        <f>"011587634"</f>
        <v>011587634</v>
      </c>
      <c r="D600" s="6" t="s">
        <v>599</v>
      </c>
      <c r="E600" s="7">
        <v>697.32</v>
      </c>
    </row>
    <row r="601" spans="1:5" x14ac:dyDescent="0.25">
      <c r="A601" s="6" t="s">
        <v>897</v>
      </c>
      <c r="B601" s="6">
        <v>77</v>
      </c>
      <c r="C601" s="6" t="str">
        <f>"011587636"</f>
        <v>011587636</v>
      </c>
      <c r="D601" s="6" t="s">
        <v>600</v>
      </c>
      <c r="E601" s="7">
        <v>1731.42</v>
      </c>
    </row>
    <row r="602" spans="1:5" x14ac:dyDescent="0.25">
      <c r="A602" s="6" t="s">
        <v>897</v>
      </c>
      <c r="B602" s="6">
        <v>77</v>
      </c>
      <c r="C602" s="6" t="str">
        <f>"011587637"</f>
        <v>011587637</v>
      </c>
      <c r="D602" s="6" t="s">
        <v>601</v>
      </c>
      <c r="E602" s="7">
        <v>749.54</v>
      </c>
    </row>
    <row r="603" spans="1:5" x14ac:dyDescent="0.25">
      <c r="A603" s="6" t="s">
        <v>897</v>
      </c>
      <c r="B603" s="6">
        <v>77</v>
      </c>
      <c r="C603" s="6" t="str">
        <f>"011587638"</f>
        <v>011587638</v>
      </c>
      <c r="D603" s="6" t="s">
        <v>602</v>
      </c>
      <c r="E603" s="7">
        <v>799.22</v>
      </c>
    </row>
    <row r="604" spans="1:5" x14ac:dyDescent="0.25">
      <c r="A604" s="6" t="s">
        <v>897</v>
      </c>
      <c r="B604" s="6">
        <v>77</v>
      </c>
      <c r="C604" s="6" t="str">
        <f>"011587640"</f>
        <v>011587640</v>
      </c>
      <c r="D604" s="6" t="s">
        <v>603</v>
      </c>
      <c r="E604" s="7">
        <v>813.08</v>
      </c>
    </row>
    <row r="605" spans="1:5" x14ac:dyDescent="0.25">
      <c r="A605" s="6" t="s">
        <v>897</v>
      </c>
      <c r="B605" s="6">
        <v>77</v>
      </c>
      <c r="C605" s="6" t="str">
        <f>"011587641"</f>
        <v>011587641</v>
      </c>
      <c r="D605" s="6" t="s">
        <v>604</v>
      </c>
      <c r="E605" s="7">
        <v>748.9</v>
      </c>
    </row>
    <row r="606" spans="1:5" x14ac:dyDescent="0.25">
      <c r="A606" s="6" t="s">
        <v>897</v>
      </c>
      <c r="B606" s="6">
        <v>77</v>
      </c>
      <c r="C606" s="6" t="str">
        <f>"011587642"</f>
        <v>011587642</v>
      </c>
      <c r="D606" s="6" t="s">
        <v>605</v>
      </c>
      <c r="E606" s="7">
        <v>1474.34</v>
      </c>
    </row>
    <row r="607" spans="1:5" x14ac:dyDescent="0.25">
      <c r="A607" s="6" t="s">
        <v>897</v>
      </c>
      <c r="B607" s="6">
        <v>77</v>
      </c>
      <c r="C607" s="6" t="str">
        <f>"011587644"</f>
        <v>011587644</v>
      </c>
      <c r="D607" s="6" t="s">
        <v>606</v>
      </c>
      <c r="E607" s="7">
        <v>870.2</v>
      </c>
    </row>
    <row r="608" spans="1:5" x14ac:dyDescent="0.25">
      <c r="A608" s="6" t="s">
        <v>897</v>
      </c>
      <c r="B608" s="6">
        <v>77</v>
      </c>
      <c r="C608" s="6" t="str">
        <f>"011587650"</f>
        <v>011587650</v>
      </c>
      <c r="D608" s="6" t="s">
        <v>607</v>
      </c>
      <c r="E608" s="7">
        <v>2952.2</v>
      </c>
    </row>
    <row r="609" spans="1:5" x14ac:dyDescent="0.25">
      <c r="A609" s="6" t="s">
        <v>897</v>
      </c>
      <c r="B609" s="6">
        <v>77</v>
      </c>
      <c r="C609" s="6" t="str">
        <f>"011587651"</f>
        <v>011587651</v>
      </c>
      <c r="D609" s="6" t="s">
        <v>608</v>
      </c>
      <c r="E609" s="7">
        <v>927.04</v>
      </c>
    </row>
    <row r="610" spans="1:5" x14ac:dyDescent="0.25">
      <c r="A610" s="6" t="s">
        <v>897</v>
      </c>
      <c r="B610" s="6">
        <v>77</v>
      </c>
      <c r="C610" s="6" t="str">
        <f>"011587652"</f>
        <v>011587652</v>
      </c>
      <c r="D610" s="6" t="s">
        <v>609</v>
      </c>
      <c r="E610" s="7">
        <v>2009.98</v>
      </c>
    </row>
    <row r="611" spans="1:5" x14ac:dyDescent="0.25">
      <c r="A611" s="6" t="s">
        <v>897</v>
      </c>
      <c r="B611" s="6">
        <v>77</v>
      </c>
      <c r="C611" s="6" t="str">
        <f>"011587654"</f>
        <v>011587654</v>
      </c>
      <c r="D611" s="6" t="s">
        <v>610</v>
      </c>
      <c r="E611" s="7">
        <v>2177.6</v>
      </c>
    </row>
    <row r="612" spans="1:5" x14ac:dyDescent="0.25">
      <c r="A612" s="6" t="s">
        <v>897</v>
      </c>
      <c r="B612" s="6">
        <v>77</v>
      </c>
      <c r="C612" s="6" t="str">
        <f>"011587655"</f>
        <v>011587655</v>
      </c>
      <c r="D612" s="6" t="s">
        <v>611</v>
      </c>
      <c r="E612" s="7">
        <v>758.72</v>
      </c>
    </row>
    <row r="613" spans="1:5" x14ac:dyDescent="0.25">
      <c r="A613" s="6" t="s">
        <v>897</v>
      </c>
      <c r="B613" s="6">
        <v>77</v>
      </c>
      <c r="C613" s="6" t="str">
        <f>"011587656"</f>
        <v>011587656</v>
      </c>
      <c r="D613" s="6" t="s">
        <v>612</v>
      </c>
      <c r="E613" s="7">
        <v>761.56</v>
      </c>
    </row>
    <row r="614" spans="1:5" x14ac:dyDescent="0.25">
      <c r="A614" s="6" t="s">
        <v>897</v>
      </c>
      <c r="B614" s="6">
        <v>77</v>
      </c>
      <c r="C614" s="6" t="str">
        <f>"011587657"</f>
        <v>011587657</v>
      </c>
      <c r="D614" s="6" t="s">
        <v>613</v>
      </c>
      <c r="E614" s="7">
        <v>807.14</v>
      </c>
    </row>
    <row r="615" spans="1:5" x14ac:dyDescent="0.25">
      <c r="A615" s="6" t="s">
        <v>897</v>
      </c>
      <c r="B615" s="6">
        <v>77</v>
      </c>
      <c r="C615" s="6" t="str">
        <f>"011587658"</f>
        <v>011587658</v>
      </c>
      <c r="D615" s="6" t="s">
        <v>614</v>
      </c>
      <c r="E615" s="7">
        <v>839.74</v>
      </c>
    </row>
    <row r="616" spans="1:5" x14ac:dyDescent="0.25">
      <c r="A616" s="6" t="s">
        <v>897</v>
      </c>
      <c r="B616" s="6">
        <v>77</v>
      </c>
      <c r="C616" s="6" t="str">
        <f>"011587659"</f>
        <v>011587659</v>
      </c>
      <c r="D616" s="6" t="s">
        <v>615</v>
      </c>
      <c r="E616" s="7">
        <v>2883.98</v>
      </c>
    </row>
    <row r="617" spans="1:5" x14ac:dyDescent="0.25">
      <c r="A617" s="6" t="s">
        <v>897</v>
      </c>
      <c r="B617" s="6">
        <v>77</v>
      </c>
      <c r="C617" s="6" t="str">
        <f>"011587660"</f>
        <v>011587660</v>
      </c>
      <c r="D617" s="6" t="s">
        <v>616</v>
      </c>
      <c r="E617" s="7">
        <v>877.16</v>
      </c>
    </row>
    <row r="618" spans="1:5" x14ac:dyDescent="0.25">
      <c r="A618" s="6" t="s">
        <v>897</v>
      </c>
      <c r="B618" s="6">
        <v>77</v>
      </c>
      <c r="C618" s="6" t="str">
        <f>"011587661"</f>
        <v>011587661</v>
      </c>
      <c r="D618" s="6" t="s">
        <v>617</v>
      </c>
      <c r="E618" s="7">
        <v>2124.6</v>
      </c>
    </row>
    <row r="619" spans="1:5" x14ac:dyDescent="0.25">
      <c r="A619" s="6" t="s">
        <v>897</v>
      </c>
      <c r="B619" s="6">
        <v>77</v>
      </c>
      <c r="C619" s="6" t="str">
        <f>"011587663"</f>
        <v>011587663</v>
      </c>
      <c r="D619" s="6" t="s">
        <v>618</v>
      </c>
      <c r="E619" s="7">
        <v>837.62</v>
      </c>
    </row>
    <row r="620" spans="1:5" x14ac:dyDescent="0.25">
      <c r="A620" s="6" t="s">
        <v>897</v>
      </c>
      <c r="B620" s="6">
        <v>77</v>
      </c>
      <c r="C620" s="6" t="str">
        <f>"011587665"</f>
        <v>011587665</v>
      </c>
      <c r="D620" s="6" t="s">
        <v>619</v>
      </c>
      <c r="E620" s="7">
        <v>2180.5100000000002</v>
      </c>
    </row>
    <row r="621" spans="1:5" x14ac:dyDescent="0.25">
      <c r="A621" s="6" t="s">
        <v>897</v>
      </c>
      <c r="B621" s="6">
        <v>77</v>
      </c>
      <c r="C621" s="6" t="str">
        <f>"011587666"</f>
        <v>011587666</v>
      </c>
      <c r="D621" s="6" t="s">
        <v>620</v>
      </c>
      <c r="E621" s="7">
        <v>799.26</v>
      </c>
    </row>
    <row r="622" spans="1:5" x14ac:dyDescent="0.25">
      <c r="A622" s="6" t="s">
        <v>897</v>
      </c>
      <c r="B622" s="6">
        <v>77</v>
      </c>
      <c r="C622" s="6" t="str">
        <f>"011587667"</f>
        <v>011587667</v>
      </c>
      <c r="D622" s="6" t="s">
        <v>621</v>
      </c>
      <c r="E622" s="7">
        <v>628.78</v>
      </c>
    </row>
    <row r="623" spans="1:5" x14ac:dyDescent="0.25">
      <c r="A623" s="6" t="s">
        <v>897</v>
      </c>
      <c r="B623" s="6">
        <v>77</v>
      </c>
      <c r="C623" s="6" t="str">
        <f>"011587669"</f>
        <v>011587669</v>
      </c>
      <c r="D623" s="6" t="s">
        <v>622</v>
      </c>
      <c r="E623" s="7">
        <v>807.14</v>
      </c>
    </row>
    <row r="624" spans="1:5" x14ac:dyDescent="0.25">
      <c r="A624" s="6" t="s">
        <v>897</v>
      </c>
      <c r="B624" s="6">
        <v>77</v>
      </c>
      <c r="C624" s="6" t="str">
        <f>"011587670"</f>
        <v>011587670</v>
      </c>
      <c r="D624" s="6" t="s">
        <v>623</v>
      </c>
      <c r="E624" s="7">
        <v>2523.92</v>
      </c>
    </row>
    <row r="625" spans="1:5" x14ac:dyDescent="0.25">
      <c r="A625" s="6" t="s">
        <v>897</v>
      </c>
      <c r="B625" s="6">
        <v>77</v>
      </c>
      <c r="C625" s="6" t="str">
        <f>"011587672"</f>
        <v>011587672</v>
      </c>
      <c r="D625" s="6" t="s">
        <v>624</v>
      </c>
      <c r="E625" s="7">
        <v>764.44</v>
      </c>
    </row>
    <row r="626" spans="1:5" x14ac:dyDescent="0.25">
      <c r="A626" s="6" t="s">
        <v>897</v>
      </c>
      <c r="B626" s="6">
        <v>77</v>
      </c>
      <c r="C626" s="6" t="str">
        <f>"011587673"</f>
        <v>011587673</v>
      </c>
      <c r="D626" s="6" t="s">
        <v>625</v>
      </c>
      <c r="E626" s="7">
        <v>716.44</v>
      </c>
    </row>
    <row r="627" spans="1:5" x14ac:dyDescent="0.25">
      <c r="A627" s="6" t="s">
        <v>897</v>
      </c>
      <c r="B627" s="6">
        <v>77</v>
      </c>
      <c r="C627" s="6" t="str">
        <f>"011587674"</f>
        <v>011587674</v>
      </c>
      <c r="D627" s="6" t="s">
        <v>626</v>
      </c>
      <c r="E627" s="7">
        <v>1371.72</v>
      </c>
    </row>
    <row r="628" spans="1:5" x14ac:dyDescent="0.25">
      <c r="A628" s="6" t="s">
        <v>897</v>
      </c>
      <c r="B628" s="6">
        <v>77</v>
      </c>
      <c r="C628" s="6" t="str">
        <f>"011587675"</f>
        <v>011587675</v>
      </c>
      <c r="D628" s="6" t="s">
        <v>627</v>
      </c>
      <c r="E628" s="7">
        <v>823.88</v>
      </c>
    </row>
    <row r="629" spans="1:5" x14ac:dyDescent="0.25">
      <c r="A629" s="6" t="s">
        <v>897</v>
      </c>
      <c r="B629" s="6">
        <v>77</v>
      </c>
      <c r="C629" s="6" t="str">
        <f>"011587676"</f>
        <v>011587676</v>
      </c>
      <c r="D629" s="6" t="s">
        <v>628</v>
      </c>
      <c r="E629" s="7">
        <v>1307.2</v>
      </c>
    </row>
    <row r="630" spans="1:5" x14ac:dyDescent="0.25">
      <c r="A630" s="6" t="s">
        <v>897</v>
      </c>
      <c r="B630" s="6">
        <v>77</v>
      </c>
      <c r="C630" s="6" t="str">
        <f>"011587677"</f>
        <v>011587677</v>
      </c>
      <c r="D630" s="6" t="s">
        <v>629</v>
      </c>
      <c r="E630" s="7">
        <v>762.78</v>
      </c>
    </row>
    <row r="631" spans="1:5" x14ac:dyDescent="0.25">
      <c r="A631" s="6" t="s">
        <v>897</v>
      </c>
      <c r="B631" s="6">
        <v>77</v>
      </c>
      <c r="C631" s="6" t="str">
        <f>"011587678"</f>
        <v>011587678</v>
      </c>
      <c r="D631" s="6" t="s">
        <v>630</v>
      </c>
      <c r="E631" s="7">
        <v>1002.04</v>
      </c>
    </row>
    <row r="632" spans="1:5" x14ac:dyDescent="0.25">
      <c r="A632" s="6" t="s">
        <v>897</v>
      </c>
      <c r="B632" s="6">
        <v>77</v>
      </c>
      <c r="C632" s="6" t="str">
        <f>"011587679"</f>
        <v>011587679</v>
      </c>
      <c r="D632" s="6" t="s">
        <v>631</v>
      </c>
      <c r="E632" s="7">
        <v>1100.08</v>
      </c>
    </row>
    <row r="633" spans="1:5" x14ac:dyDescent="0.25">
      <c r="A633" s="6" t="s">
        <v>897</v>
      </c>
      <c r="B633" s="6">
        <v>77</v>
      </c>
      <c r="C633" s="6" t="str">
        <f>"011587680"</f>
        <v>011587680</v>
      </c>
      <c r="D633" s="6" t="s">
        <v>632</v>
      </c>
      <c r="E633" s="7">
        <v>1021.36</v>
      </c>
    </row>
    <row r="634" spans="1:5" x14ac:dyDescent="0.25">
      <c r="A634" s="6" t="s">
        <v>897</v>
      </c>
      <c r="B634" s="6">
        <v>77</v>
      </c>
      <c r="C634" s="6" t="str">
        <f>"011587681"</f>
        <v>011587681</v>
      </c>
      <c r="D634" s="6" t="s">
        <v>633</v>
      </c>
      <c r="E634" s="7">
        <v>3136.58</v>
      </c>
    </row>
    <row r="635" spans="1:5" x14ac:dyDescent="0.25">
      <c r="A635" s="6" t="s">
        <v>897</v>
      </c>
      <c r="B635" s="6">
        <v>77</v>
      </c>
      <c r="C635" s="6" t="str">
        <f>"011587682"</f>
        <v>011587682</v>
      </c>
      <c r="D635" s="6" t="s">
        <v>634</v>
      </c>
      <c r="E635" s="7">
        <v>899.26</v>
      </c>
    </row>
    <row r="636" spans="1:5" x14ac:dyDescent="0.25">
      <c r="A636" s="6" t="s">
        <v>897</v>
      </c>
      <c r="B636" s="6">
        <v>77</v>
      </c>
      <c r="C636" s="6" t="str">
        <f>"011587683"</f>
        <v>011587683</v>
      </c>
      <c r="D636" s="6" t="s">
        <v>635</v>
      </c>
      <c r="E636" s="7">
        <v>2990.04</v>
      </c>
    </row>
    <row r="637" spans="1:5" x14ac:dyDescent="0.25">
      <c r="A637" s="6" t="s">
        <v>897</v>
      </c>
      <c r="B637" s="6">
        <v>77</v>
      </c>
      <c r="C637" s="6" t="str">
        <f>"011587728"</f>
        <v>011587728</v>
      </c>
      <c r="D637" s="6" t="s">
        <v>636</v>
      </c>
      <c r="E637" s="7">
        <v>909.38</v>
      </c>
    </row>
    <row r="638" spans="1:5" x14ac:dyDescent="0.25">
      <c r="A638" s="6" t="s">
        <v>897</v>
      </c>
      <c r="B638" s="6">
        <v>77</v>
      </c>
      <c r="C638" s="6" t="str">
        <f>"011587729"</f>
        <v>011587729</v>
      </c>
      <c r="D638" s="6" t="s">
        <v>637</v>
      </c>
      <c r="E638" s="7">
        <v>805.38</v>
      </c>
    </row>
    <row r="639" spans="1:5" x14ac:dyDescent="0.25">
      <c r="A639" s="6" t="s">
        <v>897</v>
      </c>
      <c r="B639" s="6">
        <v>77</v>
      </c>
      <c r="C639" s="6" t="str">
        <f>"011587730"</f>
        <v>011587730</v>
      </c>
      <c r="D639" s="6" t="s">
        <v>638</v>
      </c>
      <c r="E639" s="7">
        <v>623.4</v>
      </c>
    </row>
    <row r="640" spans="1:5" x14ac:dyDescent="0.25">
      <c r="A640" s="6" t="s">
        <v>897</v>
      </c>
      <c r="B640" s="6">
        <v>77</v>
      </c>
      <c r="C640" s="6" t="str">
        <f>"011587735"</f>
        <v>011587735</v>
      </c>
      <c r="D640" s="6" t="s">
        <v>639</v>
      </c>
      <c r="E640" s="7">
        <v>1217.22</v>
      </c>
    </row>
    <row r="641" spans="1:5" x14ac:dyDescent="0.25">
      <c r="A641" s="6" t="s">
        <v>897</v>
      </c>
      <c r="B641" s="6">
        <v>77</v>
      </c>
      <c r="C641" s="6" t="str">
        <f>"011587736"</f>
        <v>011587736</v>
      </c>
      <c r="D641" s="6" t="s">
        <v>640</v>
      </c>
      <c r="E641" s="7">
        <v>762.42</v>
      </c>
    </row>
    <row r="642" spans="1:5" x14ac:dyDescent="0.25">
      <c r="A642" s="6" t="s">
        <v>897</v>
      </c>
      <c r="B642" s="6">
        <v>77</v>
      </c>
      <c r="C642" s="6" t="str">
        <f>"011587738"</f>
        <v>011587738</v>
      </c>
      <c r="D642" s="6" t="s">
        <v>641</v>
      </c>
      <c r="E642" s="7">
        <v>2483.48</v>
      </c>
    </row>
    <row r="643" spans="1:5" x14ac:dyDescent="0.25">
      <c r="A643" s="6" t="s">
        <v>897</v>
      </c>
      <c r="B643" s="6">
        <v>77</v>
      </c>
      <c r="C643" s="6" t="str">
        <f>"011587740"</f>
        <v>011587740</v>
      </c>
      <c r="D643" s="6" t="s">
        <v>642</v>
      </c>
      <c r="E643" s="7">
        <v>721.4</v>
      </c>
    </row>
    <row r="644" spans="1:5" x14ac:dyDescent="0.25">
      <c r="A644" s="6" t="s">
        <v>897</v>
      </c>
      <c r="B644" s="6">
        <v>77</v>
      </c>
      <c r="C644" s="6" t="str">
        <f>"011587741"</f>
        <v>011587741</v>
      </c>
      <c r="D644" s="6" t="s">
        <v>643</v>
      </c>
      <c r="E644" s="7">
        <v>1043</v>
      </c>
    </row>
    <row r="645" spans="1:5" x14ac:dyDescent="0.25">
      <c r="A645" s="6" t="s">
        <v>897</v>
      </c>
      <c r="B645" s="6">
        <v>77</v>
      </c>
      <c r="C645" s="6" t="str">
        <f>"011587742"</f>
        <v>011587742</v>
      </c>
      <c r="D645" s="6" t="s">
        <v>644</v>
      </c>
      <c r="E645" s="7">
        <v>953.18</v>
      </c>
    </row>
    <row r="646" spans="1:5" x14ac:dyDescent="0.25">
      <c r="A646" s="6" t="s">
        <v>897</v>
      </c>
      <c r="B646" s="6">
        <v>77</v>
      </c>
      <c r="C646" s="6" t="str">
        <f>"011587744"</f>
        <v>011587744</v>
      </c>
      <c r="D646" s="6" t="s">
        <v>645</v>
      </c>
      <c r="E646" s="7">
        <v>14230.58</v>
      </c>
    </row>
    <row r="647" spans="1:5" x14ac:dyDescent="0.25">
      <c r="A647" s="6" t="s">
        <v>897</v>
      </c>
      <c r="B647" s="6">
        <v>77</v>
      </c>
      <c r="C647" s="6" t="str">
        <f>"011587745"</f>
        <v>011587745</v>
      </c>
      <c r="D647" s="6" t="s">
        <v>646</v>
      </c>
      <c r="E647" s="7">
        <v>13467.54</v>
      </c>
    </row>
    <row r="648" spans="1:5" x14ac:dyDescent="0.25">
      <c r="A648" s="6" t="s">
        <v>897</v>
      </c>
      <c r="B648" s="6">
        <v>77</v>
      </c>
      <c r="C648" s="6" t="str">
        <f>"011587746"</f>
        <v>011587746</v>
      </c>
      <c r="D648" s="6" t="s">
        <v>647</v>
      </c>
      <c r="E648" s="7">
        <v>23241.62</v>
      </c>
    </row>
    <row r="649" spans="1:5" x14ac:dyDescent="0.25">
      <c r="A649" s="6" t="s">
        <v>897</v>
      </c>
      <c r="B649" s="6">
        <v>77</v>
      </c>
      <c r="C649" s="6" t="str">
        <f>"011587759"</f>
        <v>011587759</v>
      </c>
      <c r="D649" s="6" t="s">
        <v>648</v>
      </c>
      <c r="E649" s="7">
        <v>4889.18</v>
      </c>
    </row>
    <row r="650" spans="1:5" x14ac:dyDescent="0.25">
      <c r="A650" s="6" t="s">
        <v>897</v>
      </c>
      <c r="B650" s="6">
        <v>77</v>
      </c>
      <c r="C650" s="6" t="str">
        <f>"011587807"</f>
        <v>011587807</v>
      </c>
      <c r="D650" s="6" t="s">
        <v>649</v>
      </c>
      <c r="E650" s="7">
        <v>523.98</v>
      </c>
    </row>
    <row r="651" spans="1:5" x14ac:dyDescent="0.25">
      <c r="A651" s="6" t="s">
        <v>897</v>
      </c>
      <c r="B651" s="6">
        <v>77</v>
      </c>
      <c r="C651" s="6" t="str">
        <f>"011587893"</f>
        <v>011587893</v>
      </c>
      <c r="D651" s="6" t="s">
        <v>650</v>
      </c>
      <c r="E651" s="7">
        <v>1259.4000000000001</v>
      </c>
    </row>
    <row r="652" spans="1:5" x14ac:dyDescent="0.25">
      <c r="A652" s="6" t="s">
        <v>897</v>
      </c>
      <c r="B652" s="6">
        <v>77</v>
      </c>
      <c r="C652" s="6" t="str">
        <f>"011587906"</f>
        <v>011587906</v>
      </c>
      <c r="D652" s="6" t="s">
        <v>651</v>
      </c>
      <c r="E652" s="7">
        <v>1.7</v>
      </c>
    </row>
    <row r="653" spans="1:5" x14ac:dyDescent="0.25">
      <c r="A653" s="6" t="s">
        <v>897</v>
      </c>
      <c r="B653" s="6">
        <v>77</v>
      </c>
      <c r="C653" s="6" t="str">
        <f>"011587938"</f>
        <v>011587938</v>
      </c>
      <c r="D653" s="6" t="s">
        <v>652</v>
      </c>
      <c r="E653" s="7">
        <v>64.8</v>
      </c>
    </row>
    <row r="654" spans="1:5" x14ac:dyDescent="0.25">
      <c r="A654" s="6" t="s">
        <v>897</v>
      </c>
      <c r="B654" s="6">
        <v>77</v>
      </c>
      <c r="C654" s="6" t="str">
        <f>"011588183"</f>
        <v>011588183</v>
      </c>
      <c r="D654" s="6" t="s">
        <v>653</v>
      </c>
      <c r="E654" s="7">
        <v>2288.86</v>
      </c>
    </row>
    <row r="655" spans="1:5" x14ac:dyDescent="0.25">
      <c r="A655" s="6" t="s">
        <v>897</v>
      </c>
      <c r="B655" s="6">
        <v>77</v>
      </c>
      <c r="C655" s="6" t="str">
        <f>"011589038"</f>
        <v>011589038</v>
      </c>
      <c r="D655" s="6" t="s">
        <v>654</v>
      </c>
      <c r="E655" s="7">
        <v>2657.53</v>
      </c>
    </row>
    <row r="656" spans="1:5" x14ac:dyDescent="0.25">
      <c r="A656" s="6" t="s">
        <v>897</v>
      </c>
      <c r="B656" s="6">
        <v>77</v>
      </c>
      <c r="C656" s="6" t="str">
        <f>"011589324"</f>
        <v>011589324</v>
      </c>
      <c r="D656" s="6" t="s">
        <v>655</v>
      </c>
      <c r="E656" s="7">
        <v>1582.15</v>
      </c>
    </row>
    <row r="657" spans="1:5" x14ac:dyDescent="0.25">
      <c r="A657" s="6" t="s">
        <v>897</v>
      </c>
      <c r="B657" s="6">
        <v>77</v>
      </c>
      <c r="C657" s="6" t="str">
        <f>"011589769"</f>
        <v>011589769</v>
      </c>
      <c r="D657" s="6" t="s">
        <v>656</v>
      </c>
      <c r="E657" s="7">
        <v>1259.4000000000001</v>
      </c>
    </row>
    <row r="658" spans="1:5" x14ac:dyDescent="0.25">
      <c r="A658" s="6" t="s">
        <v>897</v>
      </c>
      <c r="B658" s="6">
        <v>77</v>
      </c>
      <c r="C658" s="6" t="str">
        <f>"011590112"</f>
        <v>011590112</v>
      </c>
      <c r="D658" s="6" t="s">
        <v>657</v>
      </c>
      <c r="E658" s="7">
        <v>3675.82</v>
      </c>
    </row>
    <row r="659" spans="1:5" x14ac:dyDescent="0.25">
      <c r="A659" s="6" t="s">
        <v>897</v>
      </c>
      <c r="B659" s="6">
        <v>77</v>
      </c>
      <c r="C659" s="6" t="str">
        <f>"011590312"</f>
        <v>011590312</v>
      </c>
      <c r="D659" s="6" t="s">
        <v>658</v>
      </c>
      <c r="E659" s="7">
        <v>22953.08</v>
      </c>
    </row>
    <row r="660" spans="1:5" x14ac:dyDescent="0.25">
      <c r="A660" s="6" t="s">
        <v>897</v>
      </c>
      <c r="B660" s="6">
        <v>77</v>
      </c>
      <c r="C660" s="6" t="str">
        <f>"011590702"</f>
        <v>011590702</v>
      </c>
      <c r="D660" s="6" t="s">
        <v>659</v>
      </c>
      <c r="E660" s="7">
        <v>20.66</v>
      </c>
    </row>
    <row r="661" spans="1:5" x14ac:dyDescent="0.25">
      <c r="A661" s="6" t="s">
        <v>897</v>
      </c>
      <c r="B661" s="6">
        <v>77</v>
      </c>
      <c r="C661" s="6" t="str">
        <f>"011590735"</f>
        <v>011590735</v>
      </c>
      <c r="D661" s="6" t="s">
        <v>660</v>
      </c>
      <c r="E661" s="7">
        <v>1274.6199999999999</v>
      </c>
    </row>
    <row r="662" spans="1:5" x14ac:dyDescent="0.25">
      <c r="A662" s="6" t="s">
        <v>897</v>
      </c>
      <c r="B662" s="6">
        <v>77</v>
      </c>
      <c r="C662" s="6" t="str">
        <f>"011590757"</f>
        <v>011590757</v>
      </c>
      <c r="D662" s="6" t="s">
        <v>661</v>
      </c>
      <c r="E662" s="7">
        <v>3494.38</v>
      </c>
    </row>
    <row r="663" spans="1:5" x14ac:dyDescent="0.25">
      <c r="A663" s="6" t="s">
        <v>897</v>
      </c>
      <c r="B663" s="6">
        <v>77</v>
      </c>
      <c r="C663" s="6" t="str">
        <f>"011590824"</f>
        <v>011590824</v>
      </c>
      <c r="D663" s="6" t="s">
        <v>662</v>
      </c>
      <c r="E663" s="7">
        <v>1997.24</v>
      </c>
    </row>
    <row r="664" spans="1:5" x14ac:dyDescent="0.25">
      <c r="A664" s="6" t="s">
        <v>897</v>
      </c>
      <c r="B664" s="6">
        <v>77</v>
      </c>
      <c r="C664" s="6" t="str">
        <f>"011590979"</f>
        <v>011590979</v>
      </c>
      <c r="D664" s="6" t="s">
        <v>663</v>
      </c>
      <c r="E664" s="7">
        <v>25525.24</v>
      </c>
    </row>
    <row r="665" spans="1:5" x14ac:dyDescent="0.25">
      <c r="A665" s="6" t="s">
        <v>897</v>
      </c>
      <c r="B665" s="6">
        <v>77</v>
      </c>
      <c r="C665" s="6" t="str">
        <f>"011591002"</f>
        <v>011591002</v>
      </c>
      <c r="D665" s="6" t="s">
        <v>664</v>
      </c>
      <c r="E665" s="7">
        <v>510.98</v>
      </c>
    </row>
    <row r="666" spans="1:5" x14ac:dyDescent="0.25">
      <c r="A666" s="6" t="s">
        <v>897</v>
      </c>
      <c r="B666" s="6">
        <v>77</v>
      </c>
      <c r="C666" s="6" t="str">
        <f>"011591106"</f>
        <v>011591106</v>
      </c>
      <c r="D666" s="6" t="s">
        <v>665</v>
      </c>
      <c r="E666" s="7">
        <v>1008.62</v>
      </c>
    </row>
    <row r="667" spans="1:5" x14ac:dyDescent="0.25">
      <c r="A667" s="6" t="s">
        <v>897</v>
      </c>
      <c r="B667" s="6">
        <v>77</v>
      </c>
      <c r="C667" s="6" t="str">
        <f>"011591107"</f>
        <v>011591107</v>
      </c>
      <c r="D667" s="6" t="s">
        <v>666</v>
      </c>
      <c r="E667" s="7">
        <v>72.44</v>
      </c>
    </row>
    <row r="668" spans="1:5" x14ac:dyDescent="0.25">
      <c r="A668" s="6" t="s">
        <v>897</v>
      </c>
      <c r="B668" s="6">
        <v>77</v>
      </c>
      <c r="C668" s="6" t="str">
        <f>"011591136"</f>
        <v>011591136</v>
      </c>
      <c r="D668" s="6" t="s">
        <v>667</v>
      </c>
      <c r="E668" s="7">
        <v>11181</v>
      </c>
    </row>
    <row r="669" spans="1:5" x14ac:dyDescent="0.25">
      <c r="A669" s="6" t="s">
        <v>897</v>
      </c>
      <c r="B669" s="6">
        <v>77</v>
      </c>
      <c r="C669" s="6" t="str">
        <f>"011591332"</f>
        <v>011591332</v>
      </c>
      <c r="D669" s="6" t="s">
        <v>668</v>
      </c>
      <c r="E669" s="7">
        <v>2472.3200000000002</v>
      </c>
    </row>
    <row r="670" spans="1:5" x14ac:dyDescent="0.25">
      <c r="A670" s="6" t="s">
        <v>897</v>
      </c>
      <c r="B670" s="6">
        <v>77</v>
      </c>
      <c r="C670" s="6" t="str">
        <f>"011591333"</f>
        <v>011591333</v>
      </c>
      <c r="D670" s="6" t="s">
        <v>669</v>
      </c>
      <c r="E670" s="7">
        <v>2225.9</v>
      </c>
    </row>
    <row r="671" spans="1:5" x14ac:dyDescent="0.25">
      <c r="A671" s="6" t="s">
        <v>897</v>
      </c>
      <c r="B671" s="6">
        <v>77</v>
      </c>
      <c r="C671" s="6" t="str">
        <f>"011591337"</f>
        <v>011591337</v>
      </c>
      <c r="D671" s="6" t="s">
        <v>670</v>
      </c>
      <c r="E671" s="7">
        <v>1260.69</v>
      </c>
    </row>
    <row r="672" spans="1:5" x14ac:dyDescent="0.25">
      <c r="A672" s="6" t="s">
        <v>897</v>
      </c>
      <c r="B672" s="6">
        <v>77</v>
      </c>
      <c r="C672" s="6" t="str">
        <f>"011591575"</f>
        <v>011591575</v>
      </c>
      <c r="D672" s="6" t="s">
        <v>671</v>
      </c>
      <c r="E672" s="7">
        <v>825.48</v>
      </c>
    </row>
    <row r="673" spans="1:5" x14ac:dyDescent="0.25">
      <c r="A673" s="6" t="s">
        <v>897</v>
      </c>
      <c r="B673" s="6">
        <v>77</v>
      </c>
      <c r="C673" s="6" t="str">
        <f>"011591587"</f>
        <v>011591587</v>
      </c>
      <c r="D673" s="6" t="s">
        <v>672</v>
      </c>
      <c r="E673" s="7">
        <v>734.08</v>
      </c>
    </row>
    <row r="674" spans="1:5" x14ac:dyDescent="0.25">
      <c r="A674" s="6" t="s">
        <v>897</v>
      </c>
      <c r="B674" s="6">
        <v>77</v>
      </c>
      <c r="C674" s="6" t="str">
        <f>"011591588"</f>
        <v>011591588</v>
      </c>
      <c r="D674" s="6" t="s">
        <v>673</v>
      </c>
      <c r="E674" s="7">
        <v>667.9</v>
      </c>
    </row>
    <row r="675" spans="1:5" x14ac:dyDescent="0.25">
      <c r="A675" s="6" t="s">
        <v>897</v>
      </c>
      <c r="B675" s="6">
        <v>77</v>
      </c>
      <c r="C675" s="6" t="str">
        <f>"011591759"</f>
        <v>011591759</v>
      </c>
      <c r="D675" s="6" t="s">
        <v>674</v>
      </c>
      <c r="E675" s="7">
        <v>923.88</v>
      </c>
    </row>
    <row r="676" spans="1:5" x14ac:dyDescent="0.25">
      <c r="A676" s="6" t="s">
        <v>897</v>
      </c>
      <c r="B676" s="6">
        <v>77</v>
      </c>
      <c r="C676" s="6" t="str">
        <f>"011591768"</f>
        <v>011591768</v>
      </c>
      <c r="D676" s="6" t="s">
        <v>675</v>
      </c>
      <c r="E676" s="7">
        <v>897.94</v>
      </c>
    </row>
    <row r="677" spans="1:5" x14ac:dyDescent="0.25">
      <c r="A677" s="6" t="s">
        <v>897</v>
      </c>
      <c r="B677" s="6">
        <v>77</v>
      </c>
      <c r="C677" s="6" t="str">
        <f>"011591803"</f>
        <v>011591803</v>
      </c>
      <c r="D677" s="6" t="s">
        <v>676</v>
      </c>
      <c r="E677" s="7">
        <v>72.94</v>
      </c>
    </row>
    <row r="678" spans="1:5" x14ac:dyDescent="0.25">
      <c r="A678" s="6" t="s">
        <v>897</v>
      </c>
      <c r="B678" s="6">
        <v>77</v>
      </c>
      <c r="C678" s="6" t="str">
        <f>"011591865"</f>
        <v>011591865</v>
      </c>
      <c r="D678" s="6" t="s">
        <v>677</v>
      </c>
      <c r="E678" s="7">
        <v>303.94</v>
      </c>
    </row>
    <row r="679" spans="1:5" x14ac:dyDescent="0.25">
      <c r="A679" s="6" t="s">
        <v>897</v>
      </c>
      <c r="B679" s="6">
        <v>77</v>
      </c>
      <c r="C679" s="6" t="str">
        <f>"011591867"</f>
        <v>011591867</v>
      </c>
      <c r="D679" s="6" t="s">
        <v>678</v>
      </c>
      <c r="E679" s="7">
        <v>479.9</v>
      </c>
    </row>
    <row r="680" spans="1:5" x14ac:dyDescent="0.25">
      <c r="A680" s="6" t="s">
        <v>897</v>
      </c>
      <c r="B680" s="6">
        <v>77</v>
      </c>
      <c r="C680" s="6" t="str">
        <f>"011591996"</f>
        <v>011591996</v>
      </c>
      <c r="D680" s="6" t="s">
        <v>679</v>
      </c>
      <c r="E680" s="7">
        <v>14028.54</v>
      </c>
    </row>
    <row r="681" spans="1:5" x14ac:dyDescent="0.25">
      <c r="A681" s="6" t="s">
        <v>897</v>
      </c>
      <c r="B681" s="6">
        <v>77</v>
      </c>
      <c r="C681" s="6" t="str">
        <f>"011592028"</f>
        <v>011592028</v>
      </c>
      <c r="D681" s="6" t="s">
        <v>680</v>
      </c>
      <c r="E681" s="7">
        <v>55.28</v>
      </c>
    </row>
    <row r="682" spans="1:5" x14ac:dyDescent="0.25">
      <c r="A682" s="6" t="s">
        <v>897</v>
      </c>
      <c r="B682" s="6">
        <v>77</v>
      </c>
      <c r="C682" s="6" t="str">
        <f>"011592192"</f>
        <v>011592192</v>
      </c>
      <c r="D682" s="6" t="s">
        <v>681</v>
      </c>
      <c r="E682" s="7">
        <v>1229.46</v>
      </c>
    </row>
    <row r="683" spans="1:5" x14ac:dyDescent="0.25">
      <c r="A683" s="6" t="s">
        <v>897</v>
      </c>
      <c r="B683" s="6">
        <v>77</v>
      </c>
      <c r="C683" s="6" t="str">
        <f>"011592500"</f>
        <v>011592500</v>
      </c>
      <c r="D683" s="6" t="s">
        <v>682</v>
      </c>
      <c r="E683" s="7">
        <v>257.94</v>
      </c>
    </row>
    <row r="684" spans="1:5" x14ac:dyDescent="0.25">
      <c r="A684" s="6" t="s">
        <v>897</v>
      </c>
      <c r="B684" s="6">
        <v>77</v>
      </c>
      <c r="C684" s="6" t="str">
        <f>"011592956"</f>
        <v>011592956</v>
      </c>
      <c r="D684" s="6" t="s">
        <v>683</v>
      </c>
      <c r="E684" s="7">
        <v>1694</v>
      </c>
    </row>
    <row r="685" spans="1:5" x14ac:dyDescent="0.25">
      <c r="A685" s="6" t="s">
        <v>897</v>
      </c>
      <c r="B685" s="6">
        <v>77</v>
      </c>
      <c r="C685" s="6" t="str">
        <f>"011593092"</f>
        <v>011593092</v>
      </c>
      <c r="D685" s="6" t="s">
        <v>684</v>
      </c>
      <c r="E685" s="7">
        <v>163.72</v>
      </c>
    </row>
    <row r="686" spans="1:5" x14ac:dyDescent="0.25">
      <c r="A686" s="6" t="s">
        <v>897</v>
      </c>
      <c r="B686" s="6">
        <v>77</v>
      </c>
      <c r="C686" s="6" t="str">
        <f>"011593457"</f>
        <v>011593457</v>
      </c>
      <c r="D686" s="6" t="s">
        <v>685</v>
      </c>
      <c r="E686" s="7">
        <v>4137.2</v>
      </c>
    </row>
    <row r="687" spans="1:5" x14ac:dyDescent="0.25">
      <c r="A687" s="6" t="s">
        <v>897</v>
      </c>
      <c r="B687" s="6">
        <v>77</v>
      </c>
      <c r="C687" s="6" t="str">
        <f>"011593919"</f>
        <v>011593919</v>
      </c>
      <c r="D687" s="6" t="s">
        <v>686</v>
      </c>
      <c r="E687" s="7">
        <v>1544.58</v>
      </c>
    </row>
    <row r="688" spans="1:5" x14ac:dyDescent="0.25">
      <c r="A688" s="6" t="s">
        <v>897</v>
      </c>
      <c r="B688" s="6">
        <v>77</v>
      </c>
      <c r="C688" s="6" t="str">
        <f>"011593974"</f>
        <v>011593974</v>
      </c>
      <c r="D688" s="6" t="s">
        <v>687</v>
      </c>
      <c r="E688" s="7">
        <v>2303.1</v>
      </c>
    </row>
    <row r="689" spans="1:5" x14ac:dyDescent="0.25">
      <c r="A689" s="6" t="s">
        <v>897</v>
      </c>
      <c r="B689" s="6">
        <v>77</v>
      </c>
      <c r="C689" s="6" t="str">
        <f>"011594928"</f>
        <v>011594928</v>
      </c>
      <c r="D689" s="6" t="s">
        <v>688</v>
      </c>
      <c r="E689" s="7">
        <v>4129.3900000000003</v>
      </c>
    </row>
    <row r="690" spans="1:5" x14ac:dyDescent="0.25">
      <c r="A690" s="6" t="s">
        <v>897</v>
      </c>
      <c r="B690" s="6">
        <v>77</v>
      </c>
      <c r="C690" s="6" t="str">
        <f>"011594929"</f>
        <v>011594929</v>
      </c>
      <c r="D690" s="6" t="s">
        <v>689</v>
      </c>
      <c r="E690" s="7">
        <v>3725.11</v>
      </c>
    </row>
    <row r="691" spans="1:5" x14ac:dyDescent="0.25">
      <c r="A691" s="6" t="s">
        <v>897</v>
      </c>
      <c r="B691" s="6">
        <v>77</v>
      </c>
      <c r="C691" s="6" t="str">
        <f>"011594936"</f>
        <v>011594936</v>
      </c>
      <c r="D691" s="6" t="s">
        <v>690</v>
      </c>
      <c r="E691" s="7">
        <v>1142.58</v>
      </c>
    </row>
    <row r="692" spans="1:5" x14ac:dyDescent="0.25">
      <c r="A692" s="6" t="s">
        <v>897</v>
      </c>
      <c r="B692" s="6">
        <v>77</v>
      </c>
      <c r="C692" s="6" t="str">
        <f>"011595065"</f>
        <v>011595065</v>
      </c>
      <c r="D692" s="6" t="s">
        <v>691</v>
      </c>
      <c r="E692" s="7">
        <v>669.5</v>
      </c>
    </row>
    <row r="693" spans="1:5" x14ac:dyDescent="0.25">
      <c r="A693" s="6" t="s">
        <v>897</v>
      </c>
      <c r="B693" s="6">
        <v>77</v>
      </c>
      <c r="C693" s="6" t="str">
        <f>"011595433"</f>
        <v>011595433</v>
      </c>
      <c r="D693" s="6" t="s">
        <v>692</v>
      </c>
      <c r="E693" s="7">
        <v>1586.56</v>
      </c>
    </row>
    <row r="694" spans="1:5" x14ac:dyDescent="0.25">
      <c r="A694" s="6" t="s">
        <v>897</v>
      </c>
      <c r="B694" s="6">
        <v>77</v>
      </c>
      <c r="C694" s="6" t="str">
        <f>"011595480"</f>
        <v>011595480</v>
      </c>
      <c r="D694" s="6" t="s">
        <v>693</v>
      </c>
      <c r="E694" s="7">
        <v>6460.97</v>
      </c>
    </row>
    <row r="695" spans="1:5" x14ac:dyDescent="0.25">
      <c r="A695" s="6" t="s">
        <v>897</v>
      </c>
      <c r="B695" s="6">
        <v>77</v>
      </c>
      <c r="C695" s="6" t="str">
        <f>"011595534"</f>
        <v>011595534</v>
      </c>
      <c r="D695" s="6" t="s">
        <v>694</v>
      </c>
      <c r="E695" s="7">
        <v>6.56</v>
      </c>
    </row>
    <row r="696" spans="1:5" x14ac:dyDescent="0.25">
      <c r="A696" s="6" t="s">
        <v>897</v>
      </c>
      <c r="B696" s="6">
        <v>77</v>
      </c>
      <c r="C696" s="6" t="str">
        <f>"011595535"</f>
        <v>011595535</v>
      </c>
      <c r="D696" s="6" t="s">
        <v>695</v>
      </c>
      <c r="E696" s="7">
        <v>4.84</v>
      </c>
    </row>
    <row r="697" spans="1:5" x14ac:dyDescent="0.25">
      <c r="A697" s="6" t="s">
        <v>897</v>
      </c>
      <c r="B697" s="6">
        <v>77</v>
      </c>
      <c r="C697" s="6" t="str">
        <f>"011595536"</f>
        <v>011595536</v>
      </c>
      <c r="D697" s="6" t="s">
        <v>696</v>
      </c>
      <c r="E697" s="7">
        <v>4.84</v>
      </c>
    </row>
    <row r="698" spans="1:5" x14ac:dyDescent="0.25">
      <c r="A698" s="6" t="s">
        <v>897</v>
      </c>
      <c r="B698" s="6">
        <v>77</v>
      </c>
      <c r="C698" s="6" t="str">
        <f>"011595537"</f>
        <v>011595537</v>
      </c>
      <c r="D698" s="6" t="s">
        <v>697</v>
      </c>
      <c r="E698" s="7">
        <v>35.58</v>
      </c>
    </row>
    <row r="699" spans="1:5" x14ac:dyDescent="0.25">
      <c r="A699" s="6" t="s">
        <v>897</v>
      </c>
      <c r="B699" s="6">
        <v>77</v>
      </c>
      <c r="C699" s="6" t="str">
        <f>"011595539"</f>
        <v>011595539</v>
      </c>
      <c r="D699" s="6" t="s">
        <v>698</v>
      </c>
      <c r="E699" s="7">
        <v>8.66</v>
      </c>
    </row>
    <row r="700" spans="1:5" x14ac:dyDescent="0.25">
      <c r="A700" s="6" t="s">
        <v>897</v>
      </c>
      <c r="B700" s="6">
        <v>77</v>
      </c>
      <c r="C700" s="6" t="str">
        <f>"011595634"</f>
        <v>011595634</v>
      </c>
      <c r="D700" s="6" t="s">
        <v>699</v>
      </c>
      <c r="E700" s="7">
        <v>1611.92</v>
      </c>
    </row>
    <row r="701" spans="1:5" x14ac:dyDescent="0.25">
      <c r="A701" s="6" t="s">
        <v>897</v>
      </c>
      <c r="B701" s="6">
        <v>77</v>
      </c>
      <c r="C701" s="6" t="str">
        <f>"011595738"</f>
        <v>011595738</v>
      </c>
      <c r="D701" s="6" t="s">
        <v>700</v>
      </c>
      <c r="E701" s="7">
        <v>2608.71</v>
      </c>
    </row>
    <row r="702" spans="1:5" x14ac:dyDescent="0.25">
      <c r="A702" s="6" t="s">
        <v>897</v>
      </c>
      <c r="B702" s="6">
        <v>77</v>
      </c>
      <c r="C702" s="6" t="str">
        <f>"011595789"</f>
        <v>011595789</v>
      </c>
      <c r="D702" s="6" t="s">
        <v>701</v>
      </c>
      <c r="E702" s="7">
        <v>6.6</v>
      </c>
    </row>
    <row r="703" spans="1:5" x14ac:dyDescent="0.25">
      <c r="A703" s="6" t="s">
        <v>897</v>
      </c>
      <c r="B703" s="6">
        <v>77</v>
      </c>
      <c r="C703" s="6" t="str">
        <f>"011595790"</f>
        <v>011595790</v>
      </c>
      <c r="D703" s="6" t="s">
        <v>702</v>
      </c>
      <c r="E703" s="7">
        <v>173.34</v>
      </c>
    </row>
    <row r="704" spans="1:5" x14ac:dyDescent="0.25">
      <c r="A704" s="6" t="s">
        <v>897</v>
      </c>
      <c r="B704" s="6">
        <v>77</v>
      </c>
      <c r="C704" s="6" t="str">
        <f>"011595929"</f>
        <v>011595929</v>
      </c>
      <c r="D704" s="6" t="s">
        <v>703</v>
      </c>
      <c r="E704" s="7">
        <v>578.48</v>
      </c>
    </row>
    <row r="705" spans="1:5" x14ac:dyDescent="0.25">
      <c r="A705" s="6" t="s">
        <v>897</v>
      </c>
      <c r="B705" s="6">
        <v>77</v>
      </c>
      <c r="C705" s="6" t="str">
        <f>"011596063"</f>
        <v>011596063</v>
      </c>
      <c r="D705" s="6" t="s">
        <v>704</v>
      </c>
      <c r="E705" s="7">
        <v>227.68</v>
      </c>
    </row>
    <row r="706" spans="1:5" x14ac:dyDescent="0.25">
      <c r="A706" s="6" t="s">
        <v>897</v>
      </c>
      <c r="B706" s="6">
        <v>77</v>
      </c>
      <c r="C706" s="6" t="str">
        <f>"011596065"</f>
        <v>011596065</v>
      </c>
      <c r="D706" s="6" t="s">
        <v>705</v>
      </c>
      <c r="E706" s="7">
        <v>22.82</v>
      </c>
    </row>
    <row r="707" spans="1:5" x14ac:dyDescent="0.25">
      <c r="A707" s="6" t="s">
        <v>897</v>
      </c>
      <c r="B707" s="6">
        <v>77</v>
      </c>
      <c r="C707" s="6" t="str">
        <f>"011596066"</f>
        <v>011596066</v>
      </c>
      <c r="D707" s="6" t="s">
        <v>706</v>
      </c>
      <c r="E707" s="7">
        <v>20.14</v>
      </c>
    </row>
    <row r="708" spans="1:5" x14ac:dyDescent="0.25">
      <c r="A708" s="6" t="s">
        <v>897</v>
      </c>
      <c r="B708" s="6">
        <v>77</v>
      </c>
      <c r="C708" s="6" t="str">
        <f>"011596067"</f>
        <v>011596067</v>
      </c>
      <c r="D708" s="6" t="s">
        <v>707</v>
      </c>
      <c r="E708" s="7">
        <v>22.02</v>
      </c>
    </row>
    <row r="709" spans="1:5" x14ac:dyDescent="0.25">
      <c r="A709" s="6" t="s">
        <v>897</v>
      </c>
      <c r="B709" s="6">
        <v>77</v>
      </c>
      <c r="C709" s="6" t="str">
        <f>"011596552"</f>
        <v>011596552</v>
      </c>
      <c r="D709" s="6" t="s">
        <v>708</v>
      </c>
      <c r="E709" s="7">
        <v>1166.32</v>
      </c>
    </row>
    <row r="710" spans="1:5" x14ac:dyDescent="0.25">
      <c r="A710" s="6" t="s">
        <v>897</v>
      </c>
      <c r="B710" s="6">
        <v>77</v>
      </c>
      <c r="C710" s="6" t="str">
        <f>"011596564"</f>
        <v>011596564</v>
      </c>
      <c r="D710" s="6" t="s">
        <v>709</v>
      </c>
      <c r="E710" s="7">
        <v>916.4</v>
      </c>
    </row>
    <row r="711" spans="1:5" x14ac:dyDescent="0.25">
      <c r="A711" s="6" t="s">
        <v>897</v>
      </c>
      <c r="B711" s="6">
        <v>77</v>
      </c>
      <c r="C711" s="6" t="str">
        <f>"011596698"</f>
        <v>011596698</v>
      </c>
      <c r="D711" s="6" t="s">
        <v>710</v>
      </c>
      <c r="E711" s="7">
        <v>8.2799999999999994</v>
      </c>
    </row>
    <row r="712" spans="1:5" x14ac:dyDescent="0.25">
      <c r="A712" s="6" t="s">
        <v>897</v>
      </c>
      <c r="B712" s="6">
        <v>77</v>
      </c>
      <c r="C712" s="6" t="str">
        <f>"011596853"</f>
        <v>011596853</v>
      </c>
      <c r="D712" s="6" t="s">
        <v>711</v>
      </c>
      <c r="E712" s="7">
        <v>6503.85</v>
      </c>
    </row>
    <row r="713" spans="1:5" x14ac:dyDescent="0.25">
      <c r="A713" s="6" t="s">
        <v>897</v>
      </c>
      <c r="B713" s="6">
        <v>77</v>
      </c>
      <c r="C713" s="6" t="str">
        <f>"011597776"</f>
        <v>011597776</v>
      </c>
      <c r="D713" s="6" t="s">
        <v>712</v>
      </c>
      <c r="E713" s="7">
        <v>2.2999999999999998</v>
      </c>
    </row>
    <row r="714" spans="1:5" x14ac:dyDescent="0.25">
      <c r="A714" s="6" t="s">
        <v>897</v>
      </c>
      <c r="B714" s="6">
        <v>77</v>
      </c>
      <c r="C714" s="6" t="str">
        <f>"011597777"</f>
        <v>011597777</v>
      </c>
      <c r="D714" s="6" t="s">
        <v>713</v>
      </c>
      <c r="E714" s="7">
        <v>10.18</v>
      </c>
    </row>
    <row r="715" spans="1:5" x14ac:dyDescent="0.25">
      <c r="A715" s="6" t="s">
        <v>897</v>
      </c>
      <c r="B715" s="6">
        <v>77</v>
      </c>
      <c r="C715" s="6" t="str">
        <f>"011597778"</f>
        <v>011597778</v>
      </c>
      <c r="D715" s="6" t="s">
        <v>714</v>
      </c>
      <c r="E715" s="7">
        <v>10.18</v>
      </c>
    </row>
    <row r="716" spans="1:5" x14ac:dyDescent="0.25">
      <c r="A716" s="6" t="s">
        <v>897</v>
      </c>
      <c r="B716" s="6">
        <v>77</v>
      </c>
      <c r="C716" s="6" t="str">
        <f>"011597779"</f>
        <v>011597779</v>
      </c>
      <c r="D716" s="6" t="s">
        <v>715</v>
      </c>
      <c r="E716" s="7">
        <v>4.88</v>
      </c>
    </row>
    <row r="717" spans="1:5" x14ac:dyDescent="0.25">
      <c r="A717" s="6" t="s">
        <v>897</v>
      </c>
      <c r="B717" s="6">
        <v>77</v>
      </c>
      <c r="C717" s="6" t="str">
        <f>"011597780"</f>
        <v>011597780</v>
      </c>
      <c r="D717" s="6" t="s">
        <v>716</v>
      </c>
      <c r="E717" s="7">
        <v>27.4</v>
      </c>
    </row>
    <row r="718" spans="1:5" x14ac:dyDescent="0.25">
      <c r="A718" s="6" t="s">
        <v>897</v>
      </c>
      <c r="B718" s="6">
        <v>77</v>
      </c>
      <c r="C718" s="6" t="str">
        <f>"011598025"</f>
        <v>011598025</v>
      </c>
      <c r="D718" s="6" t="s">
        <v>717</v>
      </c>
      <c r="E718" s="7">
        <v>7.46</v>
      </c>
    </row>
    <row r="719" spans="1:5" x14ac:dyDescent="0.25">
      <c r="A719" s="6" t="s">
        <v>897</v>
      </c>
      <c r="B719" s="6">
        <v>77</v>
      </c>
      <c r="C719" s="6" t="str">
        <f>"011598026"</f>
        <v>011598026</v>
      </c>
      <c r="D719" s="6" t="s">
        <v>718</v>
      </c>
      <c r="E719" s="7">
        <v>4.62</v>
      </c>
    </row>
    <row r="720" spans="1:5" x14ac:dyDescent="0.25">
      <c r="A720" s="6" t="s">
        <v>897</v>
      </c>
      <c r="B720" s="6">
        <v>77</v>
      </c>
      <c r="C720" s="6" t="str">
        <f>"011598027"</f>
        <v>011598027</v>
      </c>
      <c r="D720" s="6" t="s">
        <v>719</v>
      </c>
      <c r="E720" s="7">
        <v>8.94</v>
      </c>
    </row>
    <row r="721" spans="1:5" x14ac:dyDescent="0.25">
      <c r="A721" s="6" t="s">
        <v>897</v>
      </c>
      <c r="B721" s="6">
        <v>77</v>
      </c>
      <c r="C721" s="6" t="str">
        <f>"011598226"</f>
        <v>011598226</v>
      </c>
      <c r="D721" s="6" t="s">
        <v>720</v>
      </c>
      <c r="E721" s="7">
        <v>4263.8</v>
      </c>
    </row>
    <row r="722" spans="1:5" x14ac:dyDescent="0.25">
      <c r="A722" s="6" t="s">
        <v>897</v>
      </c>
      <c r="B722" s="6">
        <v>77</v>
      </c>
      <c r="C722" s="6" t="str">
        <f>"011598504"</f>
        <v>011598504</v>
      </c>
      <c r="D722" s="6" t="s">
        <v>721</v>
      </c>
      <c r="E722" s="7">
        <v>22.37</v>
      </c>
    </row>
    <row r="723" spans="1:5" x14ac:dyDescent="0.25">
      <c r="A723" s="6" t="s">
        <v>897</v>
      </c>
      <c r="B723" s="6">
        <v>77</v>
      </c>
      <c r="C723" s="6" t="str">
        <f>"011598899"</f>
        <v>011598899</v>
      </c>
      <c r="D723" s="6" t="s">
        <v>722</v>
      </c>
      <c r="E723" s="7">
        <v>1516.78</v>
      </c>
    </row>
    <row r="724" spans="1:5" x14ac:dyDescent="0.25">
      <c r="A724" s="6" t="s">
        <v>897</v>
      </c>
      <c r="B724" s="6">
        <v>77</v>
      </c>
      <c r="C724" s="6" t="str">
        <f>"011598974"</f>
        <v>011598974</v>
      </c>
      <c r="D724" s="6" t="s">
        <v>723</v>
      </c>
      <c r="E724" s="7">
        <v>1463.82</v>
      </c>
    </row>
    <row r="725" spans="1:5" x14ac:dyDescent="0.25">
      <c r="A725" s="6" t="s">
        <v>897</v>
      </c>
      <c r="B725" s="6">
        <v>77</v>
      </c>
      <c r="C725" s="6" t="str">
        <f>"011599350"</f>
        <v>011599350</v>
      </c>
      <c r="D725" s="6" t="s">
        <v>724</v>
      </c>
      <c r="E725" s="7">
        <v>1943.34</v>
      </c>
    </row>
    <row r="726" spans="1:5" x14ac:dyDescent="0.25">
      <c r="A726" s="6" t="s">
        <v>897</v>
      </c>
      <c r="B726" s="6">
        <v>77</v>
      </c>
      <c r="C726" s="6" t="str">
        <f>"011599384"</f>
        <v>011599384</v>
      </c>
      <c r="D726" s="6" t="s">
        <v>725</v>
      </c>
      <c r="E726" s="7">
        <v>1606.48</v>
      </c>
    </row>
    <row r="727" spans="1:5" x14ac:dyDescent="0.25">
      <c r="A727" s="6" t="s">
        <v>897</v>
      </c>
      <c r="B727" s="6">
        <v>77</v>
      </c>
      <c r="C727" s="6" t="str">
        <f>"011599414"</f>
        <v>011599414</v>
      </c>
      <c r="D727" s="6" t="s">
        <v>726</v>
      </c>
      <c r="E727" s="7">
        <v>1476.94</v>
      </c>
    </row>
    <row r="728" spans="1:5" x14ac:dyDescent="0.25">
      <c r="A728" s="6" t="s">
        <v>897</v>
      </c>
      <c r="B728" s="6">
        <v>77</v>
      </c>
      <c r="C728" s="6" t="str">
        <f>"011599453"</f>
        <v>011599453</v>
      </c>
      <c r="D728" s="6" t="s">
        <v>727</v>
      </c>
      <c r="E728" s="7">
        <v>1476.94</v>
      </c>
    </row>
    <row r="729" spans="1:5" x14ac:dyDescent="0.25">
      <c r="A729" s="6" t="s">
        <v>897</v>
      </c>
      <c r="B729" s="6">
        <v>77</v>
      </c>
      <c r="C729" s="6" t="str">
        <f>"011599985"</f>
        <v>011599985</v>
      </c>
      <c r="D729" s="6" t="s">
        <v>728</v>
      </c>
      <c r="E729" s="7">
        <v>903.21</v>
      </c>
    </row>
    <row r="730" spans="1:5" x14ac:dyDescent="0.25">
      <c r="A730" s="6" t="s">
        <v>897</v>
      </c>
      <c r="B730" s="6">
        <v>77</v>
      </c>
      <c r="C730" s="6" t="str">
        <f>"011600043"</f>
        <v>011600043</v>
      </c>
      <c r="D730" s="6" t="s">
        <v>729</v>
      </c>
      <c r="E730" s="7">
        <v>602.07000000000005</v>
      </c>
    </row>
    <row r="731" spans="1:5" x14ac:dyDescent="0.25">
      <c r="A731" s="6" t="s">
        <v>897</v>
      </c>
      <c r="B731" s="6">
        <v>77</v>
      </c>
      <c r="C731" s="6" t="str">
        <f>"011600537"</f>
        <v>011600537</v>
      </c>
      <c r="D731" s="6" t="s">
        <v>730</v>
      </c>
      <c r="E731" s="7">
        <v>3.62</v>
      </c>
    </row>
    <row r="732" spans="1:5" x14ac:dyDescent="0.25">
      <c r="A732" s="6" t="s">
        <v>897</v>
      </c>
      <c r="B732" s="6">
        <v>77</v>
      </c>
      <c r="C732" s="6" t="str">
        <f>"011600538"</f>
        <v>011600538</v>
      </c>
      <c r="D732" s="6" t="s">
        <v>731</v>
      </c>
      <c r="E732" s="7">
        <v>65.38</v>
      </c>
    </row>
    <row r="733" spans="1:5" x14ac:dyDescent="0.25">
      <c r="A733" s="6" t="s">
        <v>897</v>
      </c>
      <c r="B733" s="6">
        <v>77</v>
      </c>
      <c r="C733" s="6" t="str">
        <f>"011600539"</f>
        <v>011600539</v>
      </c>
      <c r="D733" s="6" t="s">
        <v>732</v>
      </c>
      <c r="E733" s="7">
        <v>2.96</v>
      </c>
    </row>
    <row r="734" spans="1:5" x14ac:dyDescent="0.25">
      <c r="A734" s="6" t="s">
        <v>897</v>
      </c>
      <c r="B734" s="6">
        <v>77</v>
      </c>
      <c r="C734" s="6" t="str">
        <f>"011600540"</f>
        <v>011600540</v>
      </c>
      <c r="D734" s="6" t="s">
        <v>733</v>
      </c>
      <c r="E734" s="7">
        <v>126.18</v>
      </c>
    </row>
    <row r="735" spans="1:5" x14ac:dyDescent="0.25">
      <c r="A735" s="6" t="s">
        <v>897</v>
      </c>
      <c r="B735" s="6">
        <v>77</v>
      </c>
      <c r="C735" s="6" t="str">
        <f>"011600574"</f>
        <v>011600574</v>
      </c>
      <c r="D735" s="6" t="s">
        <v>734</v>
      </c>
      <c r="E735" s="7">
        <v>887.93</v>
      </c>
    </row>
    <row r="736" spans="1:5" x14ac:dyDescent="0.25">
      <c r="A736" s="6" t="s">
        <v>897</v>
      </c>
      <c r="B736" s="6">
        <v>77</v>
      </c>
      <c r="C736" s="6" t="str">
        <f>"011600945"</f>
        <v>011600945</v>
      </c>
      <c r="D736" s="6" t="s">
        <v>735</v>
      </c>
      <c r="E736" s="7">
        <v>58.26</v>
      </c>
    </row>
    <row r="737" spans="1:5" x14ac:dyDescent="0.25">
      <c r="A737" s="6" t="s">
        <v>897</v>
      </c>
      <c r="B737" s="6">
        <v>77</v>
      </c>
      <c r="C737" s="6" t="str">
        <f>"011600946"</f>
        <v>011600946</v>
      </c>
      <c r="D737" s="6" t="s">
        <v>736</v>
      </c>
      <c r="E737" s="7">
        <v>11.16</v>
      </c>
    </row>
    <row r="738" spans="1:5" x14ac:dyDescent="0.25">
      <c r="A738" s="6" t="s">
        <v>897</v>
      </c>
      <c r="B738" s="6">
        <v>77</v>
      </c>
      <c r="C738" s="6" t="str">
        <f>"011600947"</f>
        <v>011600947</v>
      </c>
      <c r="D738" s="6" t="s">
        <v>737</v>
      </c>
      <c r="E738" s="7">
        <v>8.48</v>
      </c>
    </row>
    <row r="739" spans="1:5" x14ac:dyDescent="0.25">
      <c r="A739" s="6" t="s">
        <v>897</v>
      </c>
      <c r="B739" s="6">
        <v>77</v>
      </c>
      <c r="C739" s="6" t="str">
        <f>"011600948"</f>
        <v>011600948</v>
      </c>
      <c r="D739" s="6" t="s">
        <v>738</v>
      </c>
      <c r="E739" s="7">
        <v>11.5</v>
      </c>
    </row>
    <row r="740" spans="1:5" x14ac:dyDescent="0.25">
      <c r="A740" s="6" t="s">
        <v>897</v>
      </c>
      <c r="B740" s="6">
        <v>77</v>
      </c>
      <c r="C740" s="6" t="str">
        <f>"011600949"</f>
        <v>011600949</v>
      </c>
      <c r="D740" s="6" t="s">
        <v>739</v>
      </c>
      <c r="E740" s="7">
        <v>12.18</v>
      </c>
    </row>
    <row r="741" spans="1:5" x14ac:dyDescent="0.25">
      <c r="A741" s="6" t="s">
        <v>897</v>
      </c>
      <c r="B741" s="6">
        <v>77</v>
      </c>
      <c r="C741" s="6" t="str">
        <f>"011600950"</f>
        <v>011600950</v>
      </c>
      <c r="D741" s="6" t="s">
        <v>740</v>
      </c>
      <c r="E741" s="7">
        <v>58.58</v>
      </c>
    </row>
    <row r="742" spans="1:5" x14ac:dyDescent="0.25">
      <c r="A742" s="6" t="s">
        <v>897</v>
      </c>
      <c r="B742" s="6">
        <v>77</v>
      </c>
      <c r="C742" s="6" t="str">
        <f>"011600951"</f>
        <v>011600951</v>
      </c>
      <c r="D742" s="6" t="s">
        <v>741</v>
      </c>
      <c r="E742" s="7">
        <v>61.4</v>
      </c>
    </row>
    <row r="743" spans="1:5" x14ac:dyDescent="0.25">
      <c r="A743" s="6" t="s">
        <v>897</v>
      </c>
      <c r="B743" s="6">
        <v>77</v>
      </c>
      <c r="C743" s="6" t="str">
        <f>"011600952"</f>
        <v>011600952</v>
      </c>
      <c r="D743" s="6" t="s">
        <v>742</v>
      </c>
      <c r="E743" s="7">
        <v>11.62</v>
      </c>
    </row>
    <row r="744" spans="1:5" x14ac:dyDescent="0.25">
      <c r="A744" s="6" t="s">
        <v>897</v>
      </c>
      <c r="B744" s="6">
        <v>77</v>
      </c>
      <c r="C744" s="6" t="str">
        <f>"011600953"</f>
        <v>011600953</v>
      </c>
      <c r="D744" s="6" t="s">
        <v>743</v>
      </c>
      <c r="E744" s="7">
        <v>178.28</v>
      </c>
    </row>
    <row r="745" spans="1:5" x14ac:dyDescent="0.25">
      <c r="A745" s="6" t="s">
        <v>897</v>
      </c>
      <c r="B745" s="6">
        <v>77</v>
      </c>
      <c r="C745" s="6" t="str">
        <f>"011600954"</f>
        <v>011600954</v>
      </c>
      <c r="D745" s="6" t="s">
        <v>744</v>
      </c>
      <c r="E745" s="7">
        <v>1.28</v>
      </c>
    </row>
    <row r="746" spans="1:5" x14ac:dyDescent="0.25">
      <c r="A746" s="6" t="s">
        <v>897</v>
      </c>
      <c r="B746" s="6">
        <v>77</v>
      </c>
      <c r="C746" s="6" t="str">
        <f>"011601043"</f>
        <v>011601043</v>
      </c>
      <c r="D746" s="6" t="s">
        <v>745</v>
      </c>
      <c r="E746" s="7">
        <v>2815.42</v>
      </c>
    </row>
    <row r="747" spans="1:5" x14ac:dyDescent="0.25">
      <c r="A747" s="6" t="s">
        <v>897</v>
      </c>
      <c r="B747" s="6">
        <v>77</v>
      </c>
      <c r="C747" s="6" t="str">
        <f>"011601044"</f>
        <v>011601044</v>
      </c>
      <c r="D747" s="6" t="s">
        <v>746</v>
      </c>
      <c r="E747" s="7">
        <v>5265.74</v>
      </c>
    </row>
    <row r="748" spans="1:5" x14ac:dyDescent="0.25">
      <c r="A748" s="6" t="s">
        <v>897</v>
      </c>
      <c r="B748" s="6">
        <v>77</v>
      </c>
      <c r="C748" s="6" t="str">
        <f>"011601045"</f>
        <v>011601045</v>
      </c>
      <c r="D748" s="6" t="s">
        <v>747</v>
      </c>
      <c r="E748" s="7">
        <v>3507.6</v>
      </c>
    </row>
    <row r="749" spans="1:5" x14ac:dyDescent="0.25">
      <c r="A749" s="6" t="s">
        <v>897</v>
      </c>
      <c r="B749" s="6">
        <v>77</v>
      </c>
      <c r="C749" s="6" t="str">
        <f>"011601312"</f>
        <v>011601312</v>
      </c>
      <c r="D749" s="6" t="s">
        <v>748</v>
      </c>
      <c r="E749" s="7">
        <v>1819.89</v>
      </c>
    </row>
    <row r="750" spans="1:5" x14ac:dyDescent="0.25">
      <c r="A750" s="6" t="s">
        <v>897</v>
      </c>
      <c r="B750" s="6">
        <v>77</v>
      </c>
      <c r="C750" s="6" t="str">
        <f>"011601551"</f>
        <v>011601551</v>
      </c>
      <c r="D750" s="6" t="s">
        <v>749</v>
      </c>
      <c r="E750" s="7">
        <v>30.26</v>
      </c>
    </row>
    <row r="751" spans="1:5" x14ac:dyDescent="0.25">
      <c r="A751" s="6" t="s">
        <v>897</v>
      </c>
      <c r="B751" s="6">
        <v>77</v>
      </c>
      <c r="C751" s="6" t="str">
        <f>"011601581"</f>
        <v>011601581</v>
      </c>
      <c r="D751" s="6" t="s">
        <v>750</v>
      </c>
      <c r="E751" s="7">
        <v>447.51</v>
      </c>
    </row>
    <row r="752" spans="1:5" x14ac:dyDescent="0.25">
      <c r="A752" s="6" t="s">
        <v>897</v>
      </c>
      <c r="B752" s="6">
        <v>77</v>
      </c>
      <c r="C752" s="6" t="str">
        <f>"011601585"</f>
        <v>011601585</v>
      </c>
      <c r="D752" s="6" t="s">
        <v>751</v>
      </c>
      <c r="E752" s="7">
        <v>792.3</v>
      </c>
    </row>
    <row r="753" spans="1:5" x14ac:dyDescent="0.25">
      <c r="A753" s="6" t="s">
        <v>897</v>
      </c>
      <c r="B753" s="6">
        <v>77</v>
      </c>
      <c r="C753" s="6" t="str">
        <f>"011601635"</f>
        <v>011601635</v>
      </c>
      <c r="D753" s="6" t="s">
        <v>752</v>
      </c>
      <c r="E753" s="7">
        <v>568</v>
      </c>
    </row>
    <row r="754" spans="1:5" x14ac:dyDescent="0.25">
      <c r="A754" s="6" t="s">
        <v>897</v>
      </c>
      <c r="B754" s="6">
        <v>77</v>
      </c>
      <c r="C754" s="6" t="str">
        <f>"011601681"</f>
        <v>011601681</v>
      </c>
      <c r="D754" s="6" t="s">
        <v>753</v>
      </c>
      <c r="E754" s="7">
        <v>731.51</v>
      </c>
    </row>
    <row r="755" spans="1:5" x14ac:dyDescent="0.25">
      <c r="A755" s="6" t="s">
        <v>897</v>
      </c>
      <c r="B755" s="6">
        <v>77</v>
      </c>
      <c r="C755" s="6" t="str">
        <f>"011601684"</f>
        <v>011601684</v>
      </c>
      <c r="D755" s="6" t="s">
        <v>754</v>
      </c>
      <c r="E755" s="7">
        <v>705.69</v>
      </c>
    </row>
    <row r="756" spans="1:5" x14ac:dyDescent="0.25">
      <c r="A756" s="6" t="s">
        <v>897</v>
      </c>
      <c r="B756" s="6">
        <v>77</v>
      </c>
      <c r="C756" s="6" t="str">
        <f>"011602068"</f>
        <v>011602068</v>
      </c>
      <c r="D756" s="6" t="s">
        <v>755</v>
      </c>
      <c r="E756" s="7">
        <v>3548.42</v>
      </c>
    </row>
    <row r="757" spans="1:5" x14ac:dyDescent="0.25">
      <c r="A757" s="6" t="s">
        <v>897</v>
      </c>
      <c r="B757" s="6">
        <v>77</v>
      </c>
      <c r="C757" s="6" t="str">
        <f>"011602811"</f>
        <v>011602811</v>
      </c>
      <c r="D757" s="6" t="s">
        <v>756</v>
      </c>
      <c r="E757" s="7">
        <v>1293.98</v>
      </c>
    </row>
    <row r="758" spans="1:5" x14ac:dyDescent="0.25">
      <c r="A758" s="6" t="s">
        <v>897</v>
      </c>
      <c r="B758" s="6">
        <v>77</v>
      </c>
      <c r="C758" s="6" t="str">
        <f>"011602825"</f>
        <v>011602825</v>
      </c>
      <c r="D758" s="6" t="s">
        <v>757</v>
      </c>
      <c r="E758" s="7">
        <v>1277.08</v>
      </c>
    </row>
    <row r="759" spans="1:5" x14ac:dyDescent="0.25">
      <c r="A759" s="6" t="s">
        <v>897</v>
      </c>
      <c r="B759" s="6">
        <v>77</v>
      </c>
      <c r="C759" s="6" t="str">
        <f>"011602887"</f>
        <v>011602887</v>
      </c>
      <c r="D759" s="6" t="s">
        <v>758</v>
      </c>
      <c r="E759" s="7">
        <v>612.39</v>
      </c>
    </row>
    <row r="760" spans="1:5" x14ac:dyDescent="0.25">
      <c r="A760" s="6" t="s">
        <v>897</v>
      </c>
      <c r="B760" s="6">
        <v>77</v>
      </c>
      <c r="C760" s="6" t="str">
        <f>"011602913"</f>
        <v>011602913</v>
      </c>
      <c r="D760" s="6" t="s">
        <v>759</v>
      </c>
      <c r="E760" s="7">
        <v>612.39</v>
      </c>
    </row>
    <row r="761" spans="1:5" x14ac:dyDescent="0.25">
      <c r="A761" s="6" t="s">
        <v>897</v>
      </c>
      <c r="B761" s="6">
        <v>77</v>
      </c>
      <c r="C761" s="6" t="str">
        <f>"011602931"</f>
        <v>011602931</v>
      </c>
      <c r="D761" s="6" t="s">
        <v>760</v>
      </c>
      <c r="E761" s="7">
        <v>612.39</v>
      </c>
    </row>
    <row r="762" spans="1:5" x14ac:dyDescent="0.25">
      <c r="A762" s="6" t="s">
        <v>897</v>
      </c>
      <c r="B762" s="6">
        <v>77</v>
      </c>
      <c r="C762" s="6" t="str">
        <f>"011602973"</f>
        <v>011602973</v>
      </c>
      <c r="D762" s="6" t="s">
        <v>761</v>
      </c>
      <c r="E762" s="7">
        <v>612.39</v>
      </c>
    </row>
    <row r="763" spans="1:5" x14ac:dyDescent="0.25">
      <c r="A763" s="6" t="s">
        <v>897</v>
      </c>
      <c r="B763" s="6">
        <v>77</v>
      </c>
      <c r="C763" s="6" t="str">
        <f>"011603248"</f>
        <v>011603248</v>
      </c>
      <c r="D763" s="6" t="s">
        <v>762</v>
      </c>
      <c r="E763" s="7">
        <v>5196.88</v>
      </c>
    </row>
    <row r="764" spans="1:5" x14ac:dyDescent="0.25">
      <c r="A764" s="6" t="s">
        <v>897</v>
      </c>
      <c r="B764" s="6">
        <v>77</v>
      </c>
      <c r="C764" s="6" t="str">
        <f>"011603383"</f>
        <v>011603383</v>
      </c>
      <c r="D764" s="6" t="s">
        <v>763</v>
      </c>
      <c r="E764" s="7">
        <v>973.76</v>
      </c>
    </row>
    <row r="765" spans="1:5" x14ac:dyDescent="0.25">
      <c r="A765" s="6" t="s">
        <v>897</v>
      </c>
      <c r="B765" s="6">
        <v>77</v>
      </c>
      <c r="C765" s="6" t="str">
        <f>"011603469"</f>
        <v>011603469</v>
      </c>
      <c r="D765" s="6" t="s">
        <v>764</v>
      </c>
      <c r="E765" s="7">
        <v>486.88</v>
      </c>
    </row>
    <row r="766" spans="1:5" x14ac:dyDescent="0.25">
      <c r="A766" s="6" t="s">
        <v>897</v>
      </c>
      <c r="B766" s="6">
        <v>77</v>
      </c>
      <c r="C766" s="6" t="str">
        <f>"011603470"</f>
        <v>011603470</v>
      </c>
      <c r="D766" s="6" t="s">
        <v>765</v>
      </c>
      <c r="E766" s="7">
        <v>772.82</v>
      </c>
    </row>
    <row r="767" spans="1:5" x14ac:dyDescent="0.25">
      <c r="A767" s="6" t="s">
        <v>897</v>
      </c>
      <c r="B767" s="6">
        <v>77</v>
      </c>
      <c r="C767" s="6" t="str">
        <f>"011604153"</f>
        <v>011604153</v>
      </c>
      <c r="D767" s="6" t="s">
        <v>766</v>
      </c>
      <c r="E767" s="7">
        <v>37.42</v>
      </c>
    </row>
    <row r="768" spans="1:5" x14ac:dyDescent="0.25">
      <c r="A768" s="6" t="s">
        <v>897</v>
      </c>
      <c r="B768" s="6">
        <v>77</v>
      </c>
      <c r="C768" s="6" t="str">
        <f>"011604178"</f>
        <v>011604178</v>
      </c>
      <c r="D768" s="6" t="s">
        <v>767</v>
      </c>
      <c r="E768" s="7">
        <v>1218.58</v>
      </c>
    </row>
    <row r="769" spans="1:5" x14ac:dyDescent="0.25">
      <c r="A769" s="6" t="s">
        <v>897</v>
      </c>
      <c r="B769" s="6">
        <v>77</v>
      </c>
      <c r="C769" s="6" t="str">
        <f>"011604419"</f>
        <v>011604419</v>
      </c>
      <c r="D769" s="6" t="s">
        <v>768</v>
      </c>
      <c r="E769" s="7">
        <v>2147.92</v>
      </c>
    </row>
    <row r="770" spans="1:5" x14ac:dyDescent="0.25">
      <c r="A770" s="6" t="s">
        <v>897</v>
      </c>
      <c r="B770" s="6">
        <v>77</v>
      </c>
      <c r="C770" s="6" t="str">
        <f>"011604435"</f>
        <v>011604435</v>
      </c>
      <c r="D770" s="6" t="s">
        <v>769</v>
      </c>
      <c r="E770" s="7">
        <v>1080.68</v>
      </c>
    </row>
    <row r="771" spans="1:5" x14ac:dyDescent="0.25">
      <c r="A771" s="6" t="s">
        <v>897</v>
      </c>
      <c r="B771" s="6">
        <v>77</v>
      </c>
      <c r="C771" s="6" t="str">
        <f>"011604436"</f>
        <v>011604436</v>
      </c>
      <c r="D771" s="6" t="s">
        <v>769</v>
      </c>
      <c r="E771" s="7">
        <v>93.98</v>
      </c>
    </row>
    <row r="772" spans="1:5" x14ac:dyDescent="0.25">
      <c r="A772" s="6" t="s">
        <v>897</v>
      </c>
      <c r="B772" s="6">
        <v>77</v>
      </c>
      <c r="C772" s="6" t="str">
        <f>"011605102"</f>
        <v>011605102</v>
      </c>
      <c r="D772" s="6" t="s">
        <v>770</v>
      </c>
      <c r="E772" s="7">
        <v>9.5399999999999991</v>
      </c>
    </row>
    <row r="773" spans="1:5" x14ac:dyDescent="0.25">
      <c r="A773" s="6" t="s">
        <v>897</v>
      </c>
      <c r="B773" s="6">
        <v>77</v>
      </c>
      <c r="C773" s="6" t="str">
        <f>"011605103"</f>
        <v>011605103</v>
      </c>
      <c r="D773" s="6" t="s">
        <v>771</v>
      </c>
      <c r="E773" s="7">
        <v>2.7</v>
      </c>
    </row>
    <row r="774" spans="1:5" x14ac:dyDescent="0.25">
      <c r="A774" s="6" t="s">
        <v>897</v>
      </c>
      <c r="B774" s="6">
        <v>77</v>
      </c>
      <c r="C774" s="6" t="str">
        <f>"011605104"</f>
        <v>011605104</v>
      </c>
      <c r="D774" s="6" t="s">
        <v>772</v>
      </c>
      <c r="E774" s="7">
        <v>1.76</v>
      </c>
    </row>
    <row r="775" spans="1:5" x14ac:dyDescent="0.25">
      <c r="A775" s="6" t="s">
        <v>897</v>
      </c>
      <c r="B775" s="6">
        <v>77</v>
      </c>
      <c r="C775" s="6" t="str">
        <f>"011605105"</f>
        <v>011605105</v>
      </c>
      <c r="D775" s="6" t="s">
        <v>773</v>
      </c>
      <c r="E775" s="7">
        <v>13.7</v>
      </c>
    </row>
    <row r="776" spans="1:5" x14ac:dyDescent="0.25">
      <c r="A776" s="6" t="s">
        <v>897</v>
      </c>
      <c r="B776" s="6">
        <v>77</v>
      </c>
      <c r="C776" s="6" t="str">
        <f>"011605106"</f>
        <v>011605106</v>
      </c>
      <c r="D776" s="6" t="s">
        <v>774</v>
      </c>
      <c r="E776" s="7">
        <v>21.48</v>
      </c>
    </row>
    <row r="777" spans="1:5" x14ac:dyDescent="0.25">
      <c r="A777" s="6" t="s">
        <v>897</v>
      </c>
      <c r="B777" s="6">
        <v>77</v>
      </c>
      <c r="C777" s="6" t="str">
        <f>"011605107"</f>
        <v>011605107</v>
      </c>
      <c r="D777" s="6" t="s">
        <v>775</v>
      </c>
      <c r="E777" s="7">
        <v>4.96</v>
      </c>
    </row>
    <row r="778" spans="1:5" x14ac:dyDescent="0.25">
      <c r="A778" s="6" t="s">
        <v>897</v>
      </c>
      <c r="B778" s="6">
        <v>77</v>
      </c>
      <c r="C778" s="6" t="str">
        <f>"011605108"</f>
        <v>011605108</v>
      </c>
      <c r="D778" s="6" t="s">
        <v>776</v>
      </c>
      <c r="E778" s="7">
        <v>10.08</v>
      </c>
    </row>
    <row r="779" spans="1:5" x14ac:dyDescent="0.25">
      <c r="A779" s="6" t="s">
        <v>897</v>
      </c>
      <c r="B779" s="6">
        <v>77</v>
      </c>
      <c r="C779" s="6" t="str">
        <f>"011605109"</f>
        <v>011605109</v>
      </c>
      <c r="D779" s="6" t="s">
        <v>777</v>
      </c>
      <c r="E779" s="7">
        <v>4.7</v>
      </c>
    </row>
    <row r="780" spans="1:5" x14ac:dyDescent="0.25">
      <c r="A780" s="6" t="s">
        <v>897</v>
      </c>
      <c r="B780" s="6">
        <v>77</v>
      </c>
      <c r="C780" s="6" t="str">
        <f>"011605110"</f>
        <v>011605110</v>
      </c>
      <c r="D780" s="6" t="s">
        <v>778</v>
      </c>
      <c r="E780" s="7">
        <v>327.27999999999997</v>
      </c>
    </row>
    <row r="781" spans="1:5" x14ac:dyDescent="0.25">
      <c r="A781" s="6" t="s">
        <v>897</v>
      </c>
      <c r="B781" s="6">
        <v>77</v>
      </c>
      <c r="C781" s="6" t="str">
        <f>"011605111"</f>
        <v>011605111</v>
      </c>
      <c r="D781" s="6" t="s">
        <v>779</v>
      </c>
      <c r="E781" s="7">
        <v>3.28</v>
      </c>
    </row>
    <row r="782" spans="1:5" x14ac:dyDescent="0.25">
      <c r="A782" s="6" t="s">
        <v>897</v>
      </c>
      <c r="B782" s="6">
        <v>77</v>
      </c>
      <c r="C782" s="6" t="str">
        <f>"011605112"</f>
        <v>011605112</v>
      </c>
      <c r="D782" s="6" t="s">
        <v>780</v>
      </c>
      <c r="E782" s="7">
        <v>11.4</v>
      </c>
    </row>
    <row r="783" spans="1:5" x14ac:dyDescent="0.25">
      <c r="A783" s="6" t="s">
        <v>897</v>
      </c>
      <c r="B783" s="6">
        <v>77</v>
      </c>
      <c r="C783" s="6" t="str">
        <f>"011605184"</f>
        <v>011605184</v>
      </c>
      <c r="D783" s="6" t="s">
        <v>781</v>
      </c>
      <c r="E783" s="7">
        <v>772.82</v>
      </c>
    </row>
    <row r="784" spans="1:5" x14ac:dyDescent="0.25">
      <c r="A784" s="6" t="s">
        <v>897</v>
      </c>
      <c r="B784" s="6">
        <v>77</v>
      </c>
      <c r="C784" s="6" t="str">
        <f>"011606144"</f>
        <v>011606144</v>
      </c>
      <c r="D784" s="6" t="s">
        <v>782</v>
      </c>
      <c r="E784" s="7">
        <v>23.62</v>
      </c>
    </row>
    <row r="785" spans="1:5" x14ac:dyDescent="0.25">
      <c r="A785" s="6" t="s">
        <v>897</v>
      </c>
      <c r="B785" s="6">
        <v>77</v>
      </c>
      <c r="C785" s="6" t="str">
        <f>"011606145"</f>
        <v>011606145</v>
      </c>
      <c r="D785" s="6" t="s">
        <v>783</v>
      </c>
      <c r="E785" s="7">
        <v>29.1</v>
      </c>
    </row>
    <row r="786" spans="1:5" x14ac:dyDescent="0.25">
      <c r="A786" s="6" t="s">
        <v>897</v>
      </c>
      <c r="B786" s="6">
        <v>77</v>
      </c>
      <c r="C786" s="6" t="str">
        <f>"011606146"</f>
        <v>011606146</v>
      </c>
      <c r="D786" s="6" t="s">
        <v>784</v>
      </c>
      <c r="E786" s="7">
        <v>61.38</v>
      </c>
    </row>
    <row r="787" spans="1:5" x14ac:dyDescent="0.25">
      <c r="A787" s="6" t="s">
        <v>897</v>
      </c>
      <c r="B787" s="6">
        <v>77</v>
      </c>
      <c r="C787" s="6" t="str">
        <f>"011606320"</f>
        <v>011606320</v>
      </c>
      <c r="D787" s="6" t="s">
        <v>785</v>
      </c>
      <c r="E787" s="7">
        <v>650.46</v>
      </c>
    </row>
    <row r="788" spans="1:5" x14ac:dyDescent="0.25">
      <c r="A788" s="6" t="s">
        <v>897</v>
      </c>
      <c r="B788" s="6">
        <v>77</v>
      </c>
      <c r="C788" s="6" t="str">
        <f>"011606321"</f>
        <v>011606321</v>
      </c>
      <c r="D788" s="6" t="s">
        <v>785</v>
      </c>
      <c r="E788" s="7">
        <v>13.95</v>
      </c>
    </row>
    <row r="789" spans="1:5" x14ac:dyDescent="0.25">
      <c r="A789" s="6" t="s">
        <v>897</v>
      </c>
      <c r="B789" s="6">
        <v>77</v>
      </c>
      <c r="C789" s="6" t="str">
        <f>"011606608"</f>
        <v>011606608</v>
      </c>
      <c r="D789" s="6" t="s">
        <v>786</v>
      </c>
      <c r="E789" s="7">
        <v>343.53</v>
      </c>
    </row>
    <row r="790" spans="1:5" x14ac:dyDescent="0.25">
      <c r="A790" s="6" t="s">
        <v>897</v>
      </c>
      <c r="B790" s="6">
        <v>77</v>
      </c>
      <c r="C790" s="6" t="str">
        <f>"011606668"</f>
        <v>011606668</v>
      </c>
      <c r="D790" s="6" t="s">
        <v>787</v>
      </c>
      <c r="E790" s="7">
        <v>116.68</v>
      </c>
    </row>
    <row r="791" spans="1:5" x14ac:dyDescent="0.25">
      <c r="A791" s="6" t="s">
        <v>897</v>
      </c>
      <c r="B791" s="6">
        <v>77</v>
      </c>
      <c r="C791" s="6" t="str">
        <f>"011606669"</f>
        <v>011606669</v>
      </c>
      <c r="D791" s="6" t="s">
        <v>788</v>
      </c>
      <c r="E791" s="7">
        <v>61.36</v>
      </c>
    </row>
    <row r="792" spans="1:5" x14ac:dyDescent="0.25">
      <c r="A792" s="6" t="s">
        <v>897</v>
      </c>
      <c r="B792" s="6">
        <v>77</v>
      </c>
      <c r="C792" s="6" t="str">
        <f>"011606670"</f>
        <v>011606670</v>
      </c>
      <c r="D792" s="6" t="s">
        <v>789</v>
      </c>
      <c r="E792" s="7">
        <v>118.1</v>
      </c>
    </row>
    <row r="793" spans="1:5" x14ac:dyDescent="0.25">
      <c r="A793" s="6" t="s">
        <v>897</v>
      </c>
      <c r="B793" s="6">
        <v>77</v>
      </c>
      <c r="C793" s="6" t="str">
        <f>"011606864"</f>
        <v>011606864</v>
      </c>
      <c r="D793" s="6" t="s">
        <v>790</v>
      </c>
      <c r="E793" s="7">
        <v>1149.5</v>
      </c>
    </row>
    <row r="794" spans="1:5" x14ac:dyDescent="0.25">
      <c r="A794" s="6" t="s">
        <v>897</v>
      </c>
      <c r="B794" s="6">
        <v>77</v>
      </c>
      <c r="C794" s="6" t="str">
        <f>"011606956"</f>
        <v>011606956</v>
      </c>
      <c r="D794" s="6" t="s">
        <v>791</v>
      </c>
      <c r="E794" s="7">
        <v>69.180000000000007</v>
      </c>
    </row>
    <row r="795" spans="1:5" x14ac:dyDescent="0.25">
      <c r="A795" s="6" t="s">
        <v>897</v>
      </c>
      <c r="B795" s="6">
        <v>77</v>
      </c>
      <c r="C795" s="6" t="str">
        <f>"011606957"</f>
        <v>011606957</v>
      </c>
      <c r="D795" s="6" t="s">
        <v>792</v>
      </c>
      <c r="E795" s="7">
        <v>96</v>
      </c>
    </row>
    <row r="796" spans="1:5" x14ac:dyDescent="0.25">
      <c r="A796" s="6" t="s">
        <v>897</v>
      </c>
      <c r="B796" s="6">
        <v>77</v>
      </c>
      <c r="C796" s="6" t="str">
        <f>"011606958"</f>
        <v>011606958</v>
      </c>
      <c r="D796" s="6" t="s">
        <v>793</v>
      </c>
      <c r="E796" s="7">
        <v>20.94</v>
      </c>
    </row>
    <row r="797" spans="1:5" x14ac:dyDescent="0.25">
      <c r="A797" s="6" t="s">
        <v>897</v>
      </c>
      <c r="B797" s="6">
        <v>77</v>
      </c>
      <c r="C797" s="6" t="str">
        <f>"011606959"</f>
        <v>011606959</v>
      </c>
      <c r="D797" s="6" t="s">
        <v>794</v>
      </c>
      <c r="E797" s="7">
        <v>2.92</v>
      </c>
    </row>
    <row r="798" spans="1:5" x14ac:dyDescent="0.25">
      <c r="A798" s="6" t="s">
        <v>897</v>
      </c>
      <c r="B798" s="6">
        <v>77</v>
      </c>
      <c r="C798" s="6" t="str">
        <f>"011607178"</f>
        <v>011607178</v>
      </c>
      <c r="D798" s="6" t="s">
        <v>795</v>
      </c>
      <c r="E798" s="7">
        <v>66.040000000000006</v>
      </c>
    </row>
    <row r="799" spans="1:5" x14ac:dyDescent="0.25">
      <c r="A799" s="6" t="s">
        <v>897</v>
      </c>
      <c r="B799" s="6">
        <v>77</v>
      </c>
      <c r="C799" s="6" t="str">
        <f>"011607179"</f>
        <v>011607179</v>
      </c>
      <c r="D799" s="6" t="s">
        <v>796</v>
      </c>
      <c r="E799" s="7">
        <v>104.06</v>
      </c>
    </row>
    <row r="800" spans="1:5" x14ac:dyDescent="0.25">
      <c r="A800" s="6" t="s">
        <v>897</v>
      </c>
      <c r="B800" s="6">
        <v>77</v>
      </c>
      <c r="C800" s="6" t="str">
        <f>"011607183"</f>
        <v>011607183</v>
      </c>
      <c r="D800" s="6" t="s">
        <v>797</v>
      </c>
      <c r="E800" s="7">
        <v>469.87</v>
      </c>
    </row>
    <row r="801" spans="1:5" x14ac:dyDescent="0.25">
      <c r="A801" s="6" t="s">
        <v>897</v>
      </c>
      <c r="B801" s="6">
        <v>77</v>
      </c>
      <c r="C801" s="6" t="str">
        <f>"011607184"</f>
        <v>011607184</v>
      </c>
      <c r="D801" s="6" t="s">
        <v>798</v>
      </c>
      <c r="E801" s="7">
        <v>1471.2</v>
      </c>
    </row>
    <row r="802" spans="1:5" x14ac:dyDescent="0.25">
      <c r="A802" s="6" t="s">
        <v>897</v>
      </c>
      <c r="B802" s="6">
        <v>77</v>
      </c>
      <c r="C802" s="6" t="str">
        <f>"011607185"</f>
        <v>011607185</v>
      </c>
      <c r="D802" s="6" t="s">
        <v>799</v>
      </c>
      <c r="E802" s="7">
        <v>1134.81</v>
      </c>
    </row>
    <row r="803" spans="1:5" x14ac:dyDescent="0.25">
      <c r="A803" s="6" t="s">
        <v>897</v>
      </c>
      <c r="B803" s="6">
        <v>77</v>
      </c>
      <c r="C803" s="6" t="str">
        <f>"011607186"</f>
        <v>011607186</v>
      </c>
      <c r="D803" s="6" t="s">
        <v>800</v>
      </c>
      <c r="E803" s="7">
        <v>444.23</v>
      </c>
    </row>
    <row r="804" spans="1:5" x14ac:dyDescent="0.25">
      <c r="A804" s="6" t="s">
        <v>897</v>
      </c>
      <c r="B804" s="6">
        <v>77</v>
      </c>
      <c r="C804" s="6" t="str">
        <f>"011607187"</f>
        <v>011607187</v>
      </c>
      <c r="D804" s="6" t="s">
        <v>801</v>
      </c>
      <c r="E804" s="7">
        <v>444.23</v>
      </c>
    </row>
    <row r="805" spans="1:5" x14ac:dyDescent="0.25">
      <c r="A805" s="6" t="s">
        <v>897</v>
      </c>
      <c r="B805" s="6">
        <v>77</v>
      </c>
      <c r="C805" s="6" t="str">
        <f>"011607189"</f>
        <v>011607189</v>
      </c>
      <c r="D805" s="6" t="s">
        <v>802</v>
      </c>
      <c r="E805" s="7">
        <v>444.23</v>
      </c>
    </row>
    <row r="806" spans="1:5" x14ac:dyDescent="0.25">
      <c r="A806" s="6" t="s">
        <v>897</v>
      </c>
      <c r="B806" s="6">
        <v>77</v>
      </c>
      <c r="C806" s="6" t="str">
        <f>"011607190"</f>
        <v>011607190</v>
      </c>
      <c r="D806" s="6" t="s">
        <v>803</v>
      </c>
      <c r="E806" s="7">
        <v>401.52</v>
      </c>
    </row>
    <row r="807" spans="1:5" x14ac:dyDescent="0.25">
      <c r="A807" s="6" t="s">
        <v>897</v>
      </c>
      <c r="B807" s="6">
        <v>77</v>
      </c>
      <c r="C807" s="6" t="str">
        <f>"011607191"</f>
        <v>011607191</v>
      </c>
      <c r="D807" s="6" t="s">
        <v>804</v>
      </c>
      <c r="E807" s="7">
        <v>401.52</v>
      </c>
    </row>
    <row r="808" spans="1:5" x14ac:dyDescent="0.25">
      <c r="A808" s="6" t="s">
        <v>897</v>
      </c>
      <c r="B808" s="6">
        <v>77</v>
      </c>
      <c r="C808" s="6" t="str">
        <f>"011607192"</f>
        <v>011607192</v>
      </c>
      <c r="D808" s="6" t="s">
        <v>805</v>
      </c>
      <c r="E808" s="7">
        <v>401.52</v>
      </c>
    </row>
    <row r="809" spans="1:5" x14ac:dyDescent="0.25">
      <c r="A809" s="6" t="s">
        <v>897</v>
      </c>
      <c r="B809" s="6">
        <v>77</v>
      </c>
      <c r="C809" s="6" t="str">
        <f>"011607193"</f>
        <v>011607193</v>
      </c>
      <c r="D809" s="6" t="s">
        <v>806</v>
      </c>
      <c r="E809" s="7">
        <v>401.52</v>
      </c>
    </row>
    <row r="810" spans="1:5" x14ac:dyDescent="0.25">
      <c r="A810" s="6" t="s">
        <v>897</v>
      </c>
      <c r="B810" s="6">
        <v>77</v>
      </c>
      <c r="C810" s="6" t="str">
        <f>"011607194"</f>
        <v>011607194</v>
      </c>
      <c r="D810" s="6" t="s">
        <v>807</v>
      </c>
      <c r="E810" s="7">
        <v>401.52</v>
      </c>
    </row>
    <row r="811" spans="1:5" x14ac:dyDescent="0.25">
      <c r="A811" s="6" t="s">
        <v>897</v>
      </c>
      <c r="B811" s="6">
        <v>77</v>
      </c>
      <c r="C811" s="6" t="str">
        <f>"011607195"</f>
        <v>011607195</v>
      </c>
      <c r="D811" s="6" t="s">
        <v>808</v>
      </c>
      <c r="E811" s="7">
        <v>401.52</v>
      </c>
    </row>
    <row r="812" spans="1:5" x14ac:dyDescent="0.25">
      <c r="A812" s="6" t="s">
        <v>897</v>
      </c>
      <c r="B812" s="6">
        <v>77</v>
      </c>
      <c r="C812" s="6" t="str">
        <f>"011607196"</f>
        <v>011607196</v>
      </c>
      <c r="D812" s="6" t="s">
        <v>809</v>
      </c>
      <c r="E812" s="7">
        <v>384.43</v>
      </c>
    </row>
    <row r="813" spans="1:5" x14ac:dyDescent="0.25">
      <c r="A813" s="6" t="s">
        <v>897</v>
      </c>
      <c r="B813" s="6">
        <v>77</v>
      </c>
      <c r="C813" s="6" t="str">
        <f>"011607197"</f>
        <v>011607197</v>
      </c>
      <c r="D813" s="6" t="s">
        <v>810</v>
      </c>
      <c r="E813" s="7">
        <v>384.43</v>
      </c>
    </row>
    <row r="814" spans="1:5" x14ac:dyDescent="0.25">
      <c r="A814" s="6" t="s">
        <v>897</v>
      </c>
      <c r="B814" s="6">
        <v>77</v>
      </c>
      <c r="C814" s="6" t="str">
        <f>"011607198"</f>
        <v>011607198</v>
      </c>
      <c r="D814" s="6" t="s">
        <v>811</v>
      </c>
      <c r="E814" s="7">
        <v>384.43</v>
      </c>
    </row>
    <row r="815" spans="1:5" x14ac:dyDescent="0.25">
      <c r="A815" s="6" t="s">
        <v>897</v>
      </c>
      <c r="B815" s="6">
        <v>77</v>
      </c>
      <c r="C815" s="6" t="str">
        <f>"011607199"</f>
        <v>011607199</v>
      </c>
      <c r="D815" s="6" t="s">
        <v>812</v>
      </c>
      <c r="E815" s="7">
        <v>384.43</v>
      </c>
    </row>
    <row r="816" spans="1:5" x14ac:dyDescent="0.25">
      <c r="A816" s="6" t="s">
        <v>897</v>
      </c>
      <c r="B816" s="6">
        <v>77</v>
      </c>
      <c r="C816" s="6" t="str">
        <f>"011607200"</f>
        <v>011607200</v>
      </c>
      <c r="D816" s="6" t="s">
        <v>813</v>
      </c>
      <c r="E816" s="7">
        <v>384.43</v>
      </c>
    </row>
    <row r="817" spans="1:5" x14ac:dyDescent="0.25">
      <c r="A817" s="6" t="s">
        <v>897</v>
      </c>
      <c r="B817" s="6">
        <v>77</v>
      </c>
      <c r="C817" s="6" t="str">
        <f>"011607201"</f>
        <v>011607201</v>
      </c>
      <c r="D817" s="6" t="s">
        <v>814</v>
      </c>
      <c r="E817" s="7">
        <v>384.43</v>
      </c>
    </row>
    <row r="818" spans="1:5" x14ac:dyDescent="0.25">
      <c r="A818" s="6" t="s">
        <v>897</v>
      </c>
      <c r="B818" s="6">
        <v>77</v>
      </c>
      <c r="C818" s="6" t="str">
        <f>"011607203"</f>
        <v>011607203</v>
      </c>
      <c r="D818" s="6" t="s">
        <v>815</v>
      </c>
      <c r="E818" s="7">
        <v>401.52</v>
      </c>
    </row>
    <row r="819" spans="1:5" x14ac:dyDescent="0.25">
      <c r="A819" s="6" t="s">
        <v>897</v>
      </c>
      <c r="B819" s="6">
        <v>77</v>
      </c>
      <c r="C819" s="6" t="str">
        <f>"011607204"</f>
        <v>011607204</v>
      </c>
      <c r="D819" s="6" t="s">
        <v>816</v>
      </c>
      <c r="E819" s="7">
        <v>401.52</v>
      </c>
    </row>
    <row r="820" spans="1:5" x14ac:dyDescent="0.25">
      <c r="A820" s="6" t="s">
        <v>897</v>
      </c>
      <c r="B820" s="6">
        <v>77</v>
      </c>
      <c r="C820" s="6" t="str">
        <f>"011607205"</f>
        <v>011607205</v>
      </c>
      <c r="D820" s="6" t="s">
        <v>817</v>
      </c>
      <c r="E820" s="7">
        <v>401.52</v>
      </c>
    </row>
    <row r="821" spans="1:5" x14ac:dyDescent="0.25">
      <c r="A821" s="6" t="s">
        <v>897</v>
      </c>
      <c r="B821" s="6">
        <v>77</v>
      </c>
      <c r="C821" s="6" t="str">
        <f>"011607206"</f>
        <v>011607206</v>
      </c>
      <c r="D821" s="6" t="s">
        <v>818</v>
      </c>
      <c r="E821" s="7">
        <v>401.52</v>
      </c>
    </row>
    <row r="822" spans="1:5" x14ac:dyDescent="0.25">
      <c r="A822" s="6" t="s">
        <v>897</v>
      </c>
      <c r="B822" s="6">
        <v>77</v>
      </c>
      <c r="C822" s="6" t="str">
        <f>"011607207"</f>
        <v>011607207</v>
      </c>
      <c r="D822" s="6" t="s">
        <v>819</v>
      </c>
      <c r="E822" s="7">
        <v>401.52</v>
      </c>
    </row>
    <row r="823" spans="1:5" x14ac:dyDescent="0.25">
      <c r="A823" s="6" t="s">
        <v>897</v>
      </c>
      <c r="B823" s="6">
        <v>77</v>
      </c>
      <c r="C823" s="6" t="str">
        <f>"011607208"</f>
        <v>011607208</v>
      </c>
      <c r="D823" s="6" t="s">
        <v>820</v>
      </c>
      <c r="E823" s="7">
        <v>401.52</v>
      </c>
    </row>
    <row r="824" spans="1:5" x14ac:dyDescent="0.25">
      <c r="A824" s="6" t="s">
        <v>897</v>
      </c>
      <c r="B824" s="6">
        <v>77</v>
      </c>
      <c r="C824" s="6" t="str">
        <f>"011607209"</f>
        <v>011607209</v>
      </c>
      <c r="D824" s="6" t="s">
        <v>821</v>
      </c>
      <c r="E824" s="7">
        <v>401.52</v>
      </c>
    </row>
    <row r="825" spans="1:5" x14ac:dyDescent="0.25">
      <c r="A825" s="6" t="s">
        <v>897</v>
      </c>
      <c r="B825" s="6">
        <v>77</v>
      </c>
      <c r="C825" s="6" t="str">
        <f>"011607210"</f>
        <v>011607210</v>
      </c>
      <c r="D825" s="6" t="s">
        <v>822</v>
      </c>
      <c r="E825" s="7">
        <v>401.52</v>
      </c>
    </row>
    <row r="826" spans="1:5" x14ac:dyDescent="0.25">
      <c r="A826" s="6" t="s">
        <v>897</v>
      </c>
      <c r="B826" s="6">
        <v>77</v>
      </c>
      <c r="C826" s="6" t="str">
        <f>"011607211"</f>
        <v>011607211</v>
      </c>
      <c r="D826" s="6" t="s">
        <v>823</v>
      </c>
      <c r="E826" s="7">
        <v>397.25</v>
      </c>
    </row>
    <row r="827" spans="1:5" x14ac:dyDescent="0.25">
      <c r="A827" s="6" t="s">
        <v>897</v>
      </c>
      <c r="B827" s="6">
        <v>77</v>
      </c>
      <c r="C827" s="6" t="str">
        <f>"011607212"</f>
        <v>011607212</v>
      </c>
      <c r="D827" s="6" t="s">
        <v>824</v>
      </c>
      <c r="E827" s="7">
        <v>397.25</v>
      </c>
    </row>
    <row r="828" spans="1:5" x14ac:dyDescent="0.25">
      <c r="A828" s="6" t="s">
        <v>897</v>
      </c>
      <c r="B828" s="6">
        <v>77</v>
      </c>
      <c r="C828" s="6" t="str">
        <f>"011607213"</f>
        <v>011607213</v>
      </c>
      <c r="D828" s="6" t="s">
        <v>825</v>
      </c>
      <c r="E828" s="7">
        <v>392.98</v>
      </c>
    </row>
    <row r="829" spans="1:5" x14ac:dyDescent="0.25">
      <c r="A829" s="6" t="s">
        <v>897</v>
      </c>
      <c r="B829" s="6">
        <v>77</v>
      </c>
      <c r="C829" s="6" t="str">
        <f>"011607214"</f>
        <v>011607214</v>
      </c>
      <c r="D829" s="6" t="s">
        <v>826</v>
      </c>
      <c r="E829" s="7">
        <v>392.98</v>
      </c>
    </row>
    <row r="830" spans="1:5" x14ac:dyDescent="0.25">
      <c r="A830" s="6" t="s">
        <v>897</v>
      </c>
      <c r="B830" s="6">
        <v>77</v>
      </c>
      <c r="C830" s="6" t="str">
        <f>"011607215"</f>
        <v>011607215</v>
      </c>
      <c r="D830" s="6" t="s">
        <v>827</v>
      </c>
      <c r="E830" s="7">
        <v>392.98</v>
      </c>
    </row>
    <row r="831" spans="1:5" x14ac:dyDescent="0.25">
      <c r="A831" s="6" t="s">
        <v>897</v>
      </c>
      <c r="B831" s="6">
        <v>77</v>
      </c>
      <c r="C831" s="6" t="str">
        <f>"011607216"</f>
        <v>011607216</v>
      </c>
      <c r="D831" s="6" t="s">
        <v>828</v>
      </c>
      <c r="E831" s="7">
        <v>392.98</v>
      </c>
    </row>
    <row r="832" spans="1:5" x14ac:dyDescent="0.25">
      <c r="A832" s="6" t="s">
        <v>897</v>
      </c>
      <c r="B832" s="6">
        <v>77</v>
      </c>
      <c r="C832" s="6" t="str">
        <f>"011607217"</f>
        <v>011607217</v>
      </c>
      <c r="D832" s="6" t="s">
        <v>829</v>
      </c>
      <c r="E832" s="7">
        <v>392.98</v>
      </c>
    </row>
    <row r="833" spans="1:5" x14ac:dyDescent="0.25">
      <c r="A833" s="6" t="s">
        <v>897</v>
      </c>
      <c r="B833" s="6">
        <v>77</v>
      </c>
      <c r="C833" s="6" t="str">
        <f>"011607218"</f>
        <v>011607218</v>
      </c>
      <c r="D833" s="6" t="s">
        <v>830</v>
      </c>
      <c r="E833" s="7">
        <v>397.25</v>
      </c>
    </row>
    <row r="834" spans="1:5" x14ac:dyDescent="0.25">
      <c r="A834" s="6" t="s">
        <v>897</v>
      </c>
      <c r="B834" s="6">
        <v>77</v>
      </c>
      <c r="C834" s="6" t="str">
        <f>"011607219"</f>
        <v>011607219</v>
      </c>
      <c r="D834" s="6" t="s">
        <v>831</v>
      </c>
      <c r="E834" s="7">
        <v>392.98</v>
      </c>
    </row>
    <row r="835" spans="1:5" x14ac:dyDescent="0.25">
      <c r="A835" s="6" t="s">
        <v>897</v>
      </c>
      <c r="B835" s="6">
        <v>77</v>
      </c>
      <c r="C835" s="6" t="str">
        <f>"011607220"</f>
        <v>011607220</v>
      </c>
      <c r="D835" s="6" t="s">
        <v>832</v>
      </c>
      <c r="E835" s="7">
        <v>392.98</v>
      </c>
    </row>
    <row r="836" spans="1:5" x14ac:dyDescent="0.25">
      <c r="A836" s="6" t="s">
        <v>897</v>
      </c>
      <c r="B836" s="6">
        <v>77</v>
      </c>
      <c r="C836" s="6" t="str">
        <f>"011607221"</f>
        <v>011607221</v>
      </c>
      <c r="D836" s="6" t="s">
        <v>833</v>
      </c>
      <c r="E836" s="7">
        <v>392.98</v>
      </c>
    </row>
    <row r="837" spans="1:5" x14ac:dyDescent="0.25">
      <c r="A837" s="6" t="s">
        <v>897</v>
      </c>
      <c r="B837" s="6">
        <v>77</v>
      </c>
      <c r="C837" s="6" t="str">
        <f>"011607222"</f>
        <v>011607222</v>
      </c>
      <c r="D837" s="6" t="s">
        <v>834</v>
      </c>
      <c r="E837" s="7">
        <v>392.98</v>
      </c>
    </row>
    <row r="838" spans="1:5" x14ac:dyDescent="0.25">
      <c r="A838" s="6" t="s">
        <v>897</v>
      </c>
      <c r="B838" s="6">
        <v>77</v>
      </c>
      <c r="C838" s="6" t="str">
        <f>"011607224"</f>
        <v>011607224</v>
      </c>
      <c r="D838" s="6" t="s">
        <v>835</v>
      </c>
      <c r="E838" s="7">
        <v>392.98</v>
      </c>
    </row>
    <row r="839" spans="1:5" x14ac:dyDescent="0.25">
      <c r="A839" s="6" t="s">
        <v>897</v>
      </c>
      <c r="B839" s="6">
        <v>77</v>
      </c>
      <c r="C839" s="6" t="str">
        <f>"011607225"</f>
        <v>011607225</v>
      </c>
      <c r="D839" s="6" t="s">
        <v>836</v>
      </c>
      <c r="E839" s="7">
        <v>384.43</v>
      </c>
    </row>
    <row r="840" spans="1:5" x14ac:dyDescent="0.25">
      <c r="A840" s="6" t="s">
        <v>897</v>
      </c>
      <c r="B840" s="6">
        <v>77</v>
      </c>
      <c r="C840" s="6" t="str">
        <f>"011607226"</f>
        <v>011607226</v>
      </c>
      <c r="D840" s="6" t="s">
        <v>837</v>
      </c>
      <c r="E840" s="7">
        <v>392.98</v>
      </c>
    </row>
    <row r="841" spans="1:5" x14ac:dyDescent="0.25">
      <c r="A841" s="6" t="s">
        <v>897</v>
      </c>
      <c r="B841" s="6">
        <v>77</v>
      </c>
      <c r="C841" s="6" t="str">
        <f>"011607227"</f>
        <v>011607227</v>
      </c>
      <c r="D841" s="6" t="s">
        <v>838</v>
      </c>
      <c r="E841" s="7">
        <v>392.98</v>
      </c>
    </row>
    <row r="842" spans="1:5" x14ac:dyDescent="0.25">
      <c r="A842" s="6" t="s">
        <v>897</v>
      </c>
      <c r="B842" s="6">
        <v>77</v>
      </c>
      <c r="C842" s="6" t="str">
        <f>"011607228"</f>
        <v>011607228</v>
      </c>
      <c r="D842" s="6" t="s">
        <v>839</v>
      </c>
      <c r="E842" s="7">
        <v>397.25</v>
      </c>
    </row>
    <row r="843" spans="1:5" x14ac:dyDescent="0.25">
      <c r="A843" s="6" t="s">
        <v>897</v>
      </c>
      <c r="B843" s="6">
        <v>77</v>
      </c>
      <c r="C843" s="6" t="str">
        <f>"011607229"</f>
        <v>011607229</v>
      </c>
      <c r="D843" s="6" t="s">
        <v>840</v>
      </c>
      <c r="E843" s="7">
        <v>401.52</v>
      </c>
    </row>
    <row r="844" spans="1:5" x14ac:dyDescent="0.25">
      <c r="A844" s="6" t="s">
        <v>897</v>
      </c>
      <c r="B844" s="6">
        <v>77</v>
      </c>
      <c r="C844" s="6" t="str">
        <f>"011607230"</f>
        <v>011607230</v>
      </c>
      <c r="D844" s="6" t="s">
        <v>841</v>
      </c>
      <c r="E844" s="7">
        <v>405.8</v>
      </c>
    </row>
    <row r="845" spans="1:5" x14ac:dyDescent="0.25">
      <c r="A845" s="6" t="s">
        <v>897</v>
      </c>
      <c r="B845" s="6">
        <v>77</v>
      </c>
      <c r="C845" s="6" t="str">
        <f>"011607231"</f>
        <v>011607231</v>
      </c>
      <c r="D845" s="6" t="s">
        <v>842</v>
      </c>
      <c r="E845" s="7">
        <v>405.8</v>
      </c>
    </row>
    <row r="846" spans="1:5" x14ac:dyDescent="0.25">
      <c r="A846" s="6" t="s">
        <v>897</v>
      </c>
      <c r="B846" s="6">
        <v>77</v>
      </c>
      <c r="C846" s="6" t="str">
        <f>"011607232"</f>
        <v>011607232</v>
      </c>
      <c r="D846" s="6" t="s">
        <v>843</v>
      </c>
      <c r="E846" s="7">
        <v>405.8</v>
      </c>
    </row>
    <row r="847" spans="1:5" x14ac:dyDescent="0.25">
      <c r="A847" s="6" t="s">
        <v>897</v>
      </c>
      <c r="B847" s="6">
        <v>77</v>
      </c>
      <c r="C847" s="6" t="str">
        <f>"011607233"</f>
        <v>011607233</v>
      </c>
      <c r="D847" s="6" t="s">
        <v>844</v>
      </c>
      <c r="E847" s="7">
        <v>410.07</v>
      </c>
    </row>
    <row r="848" spans="1:5" x14ac:dyDescent="0.25">
      <c r="A848" s="6" t="s">
        <v>897</v>
      </c>
      <c r="B848" s="6">
        <v>77</v>
      </c>
      <c r="C848" s="6" t="str">
        <f>"011607234"</f>
        <v>011607234</v>
      </c>
      <c r="D848" s="6" t="s">
        <v>845</v>
      </c>
      <c r="E848" s="7">
        <v>410.07</v>
      </c>
    </row>
    <row r="849" spans="1:5" x14ac:dyDescent="0.25">
      <c r="A849" s="6" t="s">
        <v>897</v>
      </c>
      <c r="B849" s="6">
        <v>77</v>
      </c>
      <c r="C849" s="6" t="str">
        <f>"011607235"</f>
        <v>011607235</v>
      </c>
      <c r="D849" s="6" t="s">
        <v>846</v>
      </c>
      <c r="E849" s="7">
        <v>392.98</v>
      </c>
    </row>
    <row r="850" spans="1:5" x14ac:dyDescent="0.25">
      <c r="A850" s="6" t="s">
        <v>897</v>
      </c>
      <c r="B850" s="6">
        <v>77</v>
      </c>
      <c r="C850" s="6" t="str">
        <f>"011607236"</f>
        <v>011607236</v>
      </c>
      <c r="D850" s="6" t="s">
        <v>847</v>
      </c>
      <c r="E850" s="7">
        <v>392.98</v>
      </c>
    </row>
    <row r="851" spans="1:5" x14ac:dyDescent="0.25">
      <c r="A851" s="6" t="s">
        <v>897</v>
      </c>
      <c r="B851" s="6">
        <v>77</v>
      </c>
      <c r="C851" s="6" t="str">
        <f>"011607237"</f>
        <v>011607237</v>
      </c>
      <c r="D851" s="6" t="s">
        <v>848</v>
      </c>
      <c r="E851" s="7">
        <v>392.98</v>
      </c>
    </row>
    <row r="852" spans="1:5" x14ac:dyDescent="0.25">
      <c r="A852" s="6" t="s">
        <v>897</v>
      </c>
      <c r="B852" s="6">
        <v>77</v>
      </c>
      <c r="C852" s="6" t="str">
        <f>"011607239"</f>
        <v>011607239</v>
      </c>
      <c r="D852" s="6" t="s">
        <v>849</v>
      </c>
      <c r="E852" s="7">
        <v>3.73</v>
      </c>
    </row>
    <row r="853" spans="1:5" x14ac:dyDescent="0.25">
      <c r="A853" s="6" t="s">
        <v>897</v>
      </c>
      <c r="B853" s="6">
        <v>77</v>
      </c>
      <c r="C853" s="6" t="str">
        <f>"011607240"</f>
        <v>011607240</v>
      </c>
      <c r="D853" s="6" t="s">
        <v>850</v>
      </c>
      <c r="E853" s="7">
        <v>11.87</v>
      </c>
    </row>
    <row r="854" spans="1:5" x14ac:dyDescent="0.25">
      <c r="A854" s="6" t="s">
        <v>897</v>
      </c>
      <c r="B854" s="6">
        <v>77</v>
      </c>
      <c r="C854" s="6" t="str">
        <f>"011607241"</f>
        <v>011607241</v>
      </c>
      <c r="D854" s="6" t="s">
        <v>851</v>
      </c>
      <c r="E854" s="7">
        <v>5.76</v>
      </c>
    </row>
    <row r="855" spans="1:5" x14ac:dyDescent="0.25">
      <c r="A855" s="6" t="s">
        <v>897</v>
      </c>
      <c r="B855" s="6">
        <v>77</v>
      </c>
      <c r="C855" s="6" t="str">
        <f>"011607387"</f>
        <v>011607387</v>
      </c>
      <c r="D855" s="6" t="s">
        <v>852</v>
      </c>
      <c r="E855" s="7">
        <v>17.78</v>
      </c>
    </row>
    <row r="856" spans="1:5" x14ac:dyDescent="0.25">
      <c r="A856" s="6" t="s">
        <v>897</v>
      </c>
      <c r="B856" s="6">
        <v>77</v>
      </c>
      <c r="C856" s="6" t="str">
        <f>"011607568"</f>
        <v>011607568</v>
      </c>
      <c r="D856" s="6" t="s">
        <v>853</v>
      </c>
      <c r="E856" s="7">
        <v>292.48</v>
      </c>
    </row>
    <row r="857" spans="1:5" x14ac:dyDescent="0.25">
      <c r="A857" s="6" t="s">
        <v>897</v>
      </c>
      <c r="B857" s="6">
        <v>77</v>
      </c>
      <c r="C857" s="6" t="str">
        <f>"011607602"</f>
        <v>011607602</v>
      </c>
      <c r="D857" s="6" t="s">
        <v>854</v>
      </c>
      <c r="E857" s="7">
        <v>292.48</v>
      </c>
    </row>
    <row r="858" spans="1:5" x14ac:dyDescent="0.25">
      <c r="A858" s="6" t="s">
        <v>897</v>
      </c>
      <c r="B858" s="6">
        <v>77</v>
      </c>
      <c r="C858" s="6" t="str">
        <f>"011607604"</f>
        <v>011607604</v>
      </c>
      <c r="D858" s="6" t="s">
        <v>855</v>
      </c>
      <c r="E858" s="7">
        <v>130.88</v>
      </c>
    </row>
    <row r="859" spans="1:5" x14ac:dyDescent="0.25">
      <c r="A859" s="6" t="s">
        <v>897</v>
      </c>
      <c r="B859" s="6">
        <v>77</v>
      </c>
      <c r="C859" s="6" t="str">
        <f>"011607605"</f>
        <v>011607605</v>
      </c>
      <c r="D859" s="6" t="s">
        <v>856</v>
      </c>
      <c r="E859" s="7">
        <v>274.88</v>
      </c>
    </row>
    <row r="860" spans="1:5" x14ac:dyDescent="0.25">
      <c r="A860" s="6" t="s">
        <v>897</v>
      </c>
      <c r="B860" s="6">
        <v>77</v>
      </c>
      <c r="C860" s="6" t="str">
        <f>"011607607"</f>
        <v>011607607</v>
      </c>
      <c r="D860" s="6" t="s">
        <v>857</v>
      </c>
      <c r="E860" s="7">
        <v>38.22</v>
      </c>
    </row>
    <row r="861" spans="1:5" x14ac:dyDescent="0.25">
      <c r="A861" s="6" t="s">
        <v>897</v>
      </c>
      <c r="B861" s="6">
        <v>77</v>
      </c>
      <c r="C861" s="6" t="str">
        <f>"011607608"</f>
        <v>011607608</v>
      </c>
      <c r="D861" s="6" t="s">
        <v>858</v>
      </c>
      <c r="E861" s="7">
        <v>45.32</v>
      </c>
    </row>
    <row r="862" spans="1:5" x14ac:dyDescent="0.25">
      <c r="A862" s="6" t="s">
        <v>897</v>
      </c>
      <c r="B862" s="6">
        <v>77</v>
      </c>
      <c r="C862" s="6" t="str">
        <f>"011607610"</f>
        <v>011607610</v>
      </c>
      <c r="D862" s="6" t="s">
        <v>859</v>
      </c>
      <c r="E862" s="7">
        <v>21.12</v>
      </c>
    </row>
    <row r="863" spans="1:5" x14ac:dyDescent="0.25">
      <c r="A863" s="6" t="s">
        <v>897</v>
      </c>
      <c r="B863" s="6">
        <v>77</v>
      </c>
      <c r="C863" s="6" t="str">
        <f>"011607614"</f>
        <v>011607614</v>
      </c>
      <c r="D863" s="6" t="s">
        <v>860</v>
      </c>
      <c r="E863" s="7">
        <v>24.24</v>
      </c>
    </row>
    <row r="864" spans="1:5" x14ac:dyDescent="0.25">
      <c r="A864" s="6" t="s">
        <v>897</v>
      </c>
      <c r="B864" s="6">
        <v>77</v>
      </c>
      <c r="C864" s="6" t="str">
        <f>"011607616"</f>
        <v>011607616</v>
      </c>
      <c r="D864" s="6" t="s">
        <v>861</v>
      </c>
      <c r="E864" s="7">
        <v>62.48</v>
      </c>
    </row>
    <row r="865" spans="1:5" x14ac:dyDescent="0.25">
      <c r="A865" s="6" t="s">
        <v>897</v>
      </c>
      <c r="B865" s="6">
        <v>77</v>
      </c>
      <c r="C865" s="6" t="str">
        <f>"011607617"</f>
        <v>011607617</v>
      </c>
      <c r="D865" s="6" t="s">
        <v>862</v>
      </c>
      <c r="E865" s="7">
        <v>5.48</v>
      </c>
    </row>
    <row r="866" spans="1:5" x14ac:dyDescent="0.25">
      <c r="A866" s="6" t="s">
        <v>897</v>
      </c>
      <c r="B866" s="6">
        <v>77</v>
      </c>
      <c r="C866" s="6" t="str">
        <f>"011607854"</f>
        <v>011607854</v>
      </c>
      <c r="D866" s="6" t="s">
        <v>863</v>
      </c>
      <c r="E866" s="7">
        <v>7007.08</v>
      </c>
    </row>
    <row r="867" spans="1:5" x14ac:dyDescent="0.25">
      <c r="A867" s="6" t="s">
        <v>897</v>
      </c>
      <c r="B867" s="6">
        <v>77</v>
      </c>
      <c r="C867" s="6" t="str">
        <f>"011607963"</f>
        <v>011607963</v>
      </c>
      <c r="D867" s="6" t="s">
        <v>864</v>
      </c>
      <c r="E867" s="7">
        <v>10.88</v>
      </c>
    </row>
    <row r="868" spans="1:5" x14ac:dyDescent="0.25">
      <c r="A868" s="6" t="s">
        <v>897</v>
      </c>
      <c r="B868" s="6">
        <v>77</v>
      </c>
      <c r="C868" s="6" t="str">
        <f>"011608112"</f>
        <v>011608112</v>
      </c>
      <c r="D868" s="6" t="s">
        <v>865</v>
      </c>
      <c r="E868" s="7">
        <v>671.26</v>
      </c>
    </row>
    <row r="869" spans="1:5" x14ac:dyDescent="0.25">
      <c r="A869" s="6" t="s">
        <v>897</v>
      </c>
      <c r="B869" s="6">
        <v>77</v>
      </c>
      <c r="C869" s="6" t="str">
        <f>"011608155"</f>
        <v>011608155</v>
      </c>
      <c r="D869" s="6" t="s">
        <v>866</v>
      </c>
      <c r="E869" s="7">
        <v>1153.2</v>
      </c>
    </row>
    <row r="870" spans="1:5" x14ac:dyDescent="0.25">
      <c r="A870" s="6" t="s">
        <v>897</v>
      </c>
      <c r="B870" s="6">
        <v>77</v>
      </c>
      <c r="C870" s="6" t="str">
        <f>"011608156"</f>
        <v>011608156</v>
      </c>
      <c r="D870" s="6" t="s">
        <v>867</v>
      </c>
      <c r="E870" s="7">
        <v>1153.2</v>
      </c>
    </row>
    <row r="871" spans="1:5" x14ac:dyDescent="0.25">
      <c r="A871" s="6" t="s">
        <v>897</v>
      </c>
      <c r="B871" s="6">
        <v>77</v>
      </c>
      <c r="C871" s="6" t="str">
        <f>"011608206"</f>
        <v>011608206</v>
      </c>
      <c r="D871" s="6" t="s">
        <v>868</v>
      </c>
      <c r="E871" s="7">
        <v>5.46</v>
      </c>
    </row>
    <row r="872" spans="1:5" x14ac:dyDescent="0.25">
      <c r="A872" s="6" t="s">
        <v>897</v>
      </c>
      <c r="B872" s="6">
        <v>77</v>
      </c>
      <c r="C872" s="6" t="str">
        <f>"011608560"</f>
        <v>011608560</v>
      </c>
      <c r="D872" s="6" t="s">
        <v>869</v>
      </c>
      <c r="E872" s="7">
        <v>1376.62</v>
      </c>
    </row>
    <row r="873" spans="1:5" x14ac:dyDescent="0.25">
      <c r="A873" s="6" t="s">
        <v>897</v>
      </c>
      <c r="B873" s="6">
        <v>77</v>
      </c>
      <c r="C873" s="6" t="str">
        <f>"011608708"</f>
        <v>011608708</v>
      </c>
      <c r="D873" s="6" t="s">
        <v>870</v>
      </c>
      <c r="E873" s="7">
        <v>179.96</v>
      </c>
    </row>
    <row r="874" spans="1:5" x14ac:dyDescent="0.25">
      <c r="A874" s="6" t="s">
        <v>897</v>
      </c>
      <c r="B874" s="6">
        <v>77</v>
      </c>
      <c r="C874" s="6" t="str">
        <f>"011608717"</f>
        <v>011608717</v>
      </c>
      <c r="D874" s="6" t="s">
        <v>871</v>
      </c>
      <c r="E874" s="7">
        <v>179.96</v>
      </c>
    </row>
    <row r="875" spans="1:5" x14ac:dyDescent="0.25">
      <c r="A875" s="6" t="s">
        <v>897</v>
      </c>
      <c r="B875" s="6">
        <v>77</v>
      </c>
      <c r="C875" s="6" t="str">
        <f>"011608731"</f>
        <v>011608731</v>
      </c>
      <c r="D875" s="6" t="s">
        <v>872</v>
      </c>
      <c r="E875" s="7">
        <v>179.96</v>
      </c>
    </row>
    <row r="876" spans="1:5" x14ac:dyDescent="0.25">
      <c r="A876" s="6" t="s">
        <v>897</v>
      </c>
      <c r="B876" s="6">
        <v>77</v>
      </c>
      <c r="C876" s="6" t="str">
        <f>"011608745"</f>
        <v>011608745</v>
      </c>
      <c r="D876" s="6" t="s">
        <v>873</v>
      </c>
      <c r="E876" s="7">
        <v>179.96</v>
      </c>
    </row>
    <row r="877" spans="1:5" x14ac:dyDescent="0.25">
      <c r="A877" s="6" t="s">
        <v>897</v>
      </c>
      <c r="B877" s="6">
        <v>77</v>
      </c>
      <c r="C877" s="6" t="str">
        <f>"011609140"</f>
        <v>011609140</v>
      </c>
      <c r="D877" s="6" t="s">
        <v>874</v>
      </c>
      <c r="E877" s="7">
        <v>40.340000000000003</v>
      </c>
    </row>
    <row r="878" spans="1:5" x14ac:dyDescent="0.25">
      <c r="A878" s="6" t="s">
        <v>897</v>
      </c>
      <c r="B878" s="6">
        <v>77</v>
      </c>
      <c r="C878" s="6" t="str">
        <f>"011609713"</f>
        <v>011609713</v>
      </c>
      <c r="D878" s="6" t="s">
        <v>875</v>
      </c>
      <c r="E878" s="7">
        <v>782.68</v>
      </c>
    </row>
    <row r="879" spans="1:5" x14ac:dyDescent="0.25">
      <c r="A879" s="6" t="s">
        <v>897</v>
      </c>
      <c r="B879" s="6">
        <v>77</v>
      </c>
      <c r="C879" s="6" t="str">
        <f>"011609714"</f>
        <v>011609714</v>
      </c>
      <c r="D879" s="6" t="s">
        <v>876</v>
      </c>
      <c r="E879" s="7">
        <v>2080.7600000000002</v>
      </c>
    </row>
    <row r="880" spans="1:5" x14ac:dyDescent="0.25">
      <c r="A880" s="6" t="s">
        <v>897</v>
      </c>
      <c r="B880" s="6">
        <v>77</v>
      </c>
      <c r="C880" s="6" t="str">
        <f>"011610323"</f>
        <v>011610323</v>
      </c>
      <c r="D880" s="6" t="s">
        <v>877</v>
      </c>
      <c r="E880" s="7">
        <v>22.78</v>
      </c>
    </row>
    <row r="881" spans="1:5" x14ac:dyDescent="0.25">
      <c r="A881" s="6" t="s">
        <v>897</v>
      </c>
      <c r="B881" s="6">
        <v>77</v>
      </c>
      <c r="C881" s="6" t="str">
        <f>"011610427"</f>
        <v>011610427</v>
      </c>
      <c r="D881" s="6" t="s">
        <v>878</v>
      </c>
      <c r="E881" s="7">
        <v>20.8</v>
      </c>
    </row>
    <row r="882" spans="1:5" x14ac:dyDescent="0.25">
      <c r="A882" s="6" t="s">
        <v>897</v>
      </c>
      <c r="B882" s="6">
        <v>77</v>
      </c>
      <c r="C882" s="6" t="str">
        <f>"011610444"</f>
        <v>011610444</v>
      </c>
      <c r="D882" s="6" t="s">
        <v>879</v>
      </c>
      <c r="E882" s="7">
        <v>34.58</v>
      </c>
    </row>
    <row r="883" spans="1:5" x14ac:dyDescent="0.25">
      <c r="A883" s="6" t="s">
        <v>897</v>
      </c>
      <c r="B883" s="6">
        <v>77</v>
      </c>
      <c r="C883" s="6" t="str">
        <f>"011610460"</f>
        <v>011610460</v>
      </c>
      <c r="D883" s="6" t="s">
        <v>880</v>
      </c>
      <c r="E883" s="7">
        <v>1917.96</v>
      </c>
    </row>
    <row r="884" spans="1:5" x14ac:dyDescent="0.25">
      <c r="A884" s="6" t="s">
        <v>897</v>
      </c>
      <c r="B884" s="6">
        <v>77</v>
      </c>
      <c r="C884" s="6" t="str">
        <f>"011610543"</f>
        <v>011610543</v>
      </c>
      <c r="D884" s="6" t="s">
        <v>881</v>
      </c>
      <c r="E884" s="7">
        <v>3276.94</v>
      </c>
    </row>
    <row r="885" spans="1:5" x14ac:dyDescent="0.25">
      <c r="A885" s="6" t="s">
        <v>897</v>
      </c>
      <c r="B885" s="6">
        <v>77</v>
      </c>
      <c r="C885" s="6" t="str">
        <f>"011610568"</f>
        <v>011610568</v>
      </c>
      <c r="D885" s="6" t="s">
        <v>882</v>
      </c>
      <c r="E885" s="7">
        <v>31.66</v>
      </c>
    </row>
    <row r="886" spans="1:5" x14ac:dyDescent="0.25">
      <c r="A886" s="6" t="s">
        <v>897</v>
      </c>
      <c r="B886" s="6">
        <v>77</v>
      </c>
      <c r="C886" s="6" t="str">
        <f>"011610591"</f>
        <v>011610591</v>
      </c>
      <c r="D886" s="6" t="s">
        <v>883</v>
      </c>
      <c r="E886" s="7">
        <v>31.66</v>
      </c>
    </row>
    <row r="887" spans="1:5" x14ac:dyDescent="0.25">
      <c r="A887" s="6" t="s">
        <v>897</v>
      </c>
      <c r="B887" s="6">
        <v>77</v>
      </c>
      <c r="C887" s="6" t="str">
        <f>"011610607"</f>
        <v>011610607</v>
      </c>
      <c r="D887" s="6" t="s">
        <v>884</v>
      </c>
      <c r="E887" s="7">
        <v>31.66</v>
      </c>
    </row>
    <row r="888" spans="1:5" x14ac:dyDescent="0.25">
      <c r="A888" s="6" t="s">
        <v>897</v>
      </c>
      <c r="B888" s="6">
        <v>77</v>
      </c>
      <c r="C888" s="6" t="str">
        <f>"011610621"</f>
        <v>011610621</v>
      </c>
      <c r="D888" s="6" t="s">
        <v>885</v>
      </c>
      <c r="E888" s="7">
        <v>31.66</v>
      </c>
    </row>
    <row r="889" spans="1:5" x14ac:dyDescent="0.25">
      <c r="A889" s="6" t="s">
        <v>897</v>
      </c>
      <c r="B889" s="6">
        <v>77</v>
      </c>
      <c r="C889" s="6" t="str">
        <f>"011610638"</f>
        <v>011610638</v>
      </c>
      <c r="D889" s="6" t="s">
        <v>886</v>
      </c>
      <c r="E889" s="7">
        <v>31.66</v>
      </c>
    </row>
    <row r="890" spans="1:5" x14ac:dyDescent="0.25">
      <c r="A890" s="6" t="s">
        <v>897</v>
      </c>
      <c r="B890" s="6">
        <v>77</v>
      </c>
      <c r="C890" s="6" t="str">
        <f>"011610642"</f>
        <v>011610642</v>
      </c>
      <c r="D890" s="6" t="s">
        <v>887</v>
      </c>
      <c r="E890" s="7">
        <v>31.66</v>
      </c>
    </row>
    <row r="891" spans="1:5" x14ac:dyDescent="0.25">
      <c r="A891" s="6" t="s">
        <v>897</v>
      </c>
      <c r="B891" s="6">
        <v>77</v>
      </c>
      <c r="C891" s="6" t="str">
        <f>"011610753"</f>
        <v>011610753</v>
      </c>
      <c r="D891" s="6" t="s">
        <v>888</v>
      </c>
      <c r="E891" s="7">
        <v>219.7</v>
      </c>
    </row>
    <row r="892" spans="1:5" x14ac:dyDescent="0.25">
      <c r="A892" s="6" t="s">
        <v>897</v>
      </c>
      <c r="B892" s="6">
        <v>77</v>
      </c>
      <c r="C892" s="6" t="str">
        <f>"011610759"</f>
        <v>011610759</v>
      </c>
      <c r="D892" s="6" t="s">
        <v>889</v>
      </c>
      <c r="E892" s="7">
        <v>177.88</v>
      </c>
    </row>
    <row r="893" spans="1:5" x14ac:dyDescent="0.25">
      <c r="A893" s="6" t="s">
        <v>897</v>
      </c>
      <c r="B893" s="6">
        <v>77</v>
      </c>
      <c r="C893" s="6" t="str">
        <f>"011610780"</f>
        <v>011610780</v>
      </c>
      <c r="D893" s="6" t="s">
        <v>890</v>
      </c>
      <c r="E893" s="7">
        <v>682.68</v>
      </c>
    </row>
    <row r="894" spans="1:5" x14ac:dyDescent="0.25">
      <c r="A894" s="6" t="s">
        <v>897</v>
      </c>
      <c r="B894" s="6">
        <v>77</v>
      </c>
      <c r="C894" s="6" t="str">
        <f>"011610793"</f>
        <v>011610793</v>
      </c>
      <c r="D894" s="6" t="s">
        <v>891</v>
      </c>
      <c r="E894" s="7">
        <v>285.08</v>
      </c>
    </row>
    <row r="895" spans="1:5" x14ac:dyDescent="0.25">
      <c r="A895" s="6" t="s">
        <v>897</v>
      </c>
      <c r="B895" s="6">
        <v>77</v>
      </c>
      <c r="C895" s="6" t="str">
        <f>"011610896"</f>
        <v>011610896</v>
      </c>
      <c r="D895" s="6" t="s">
        <v>892</v>
      </c>
      <c r="E895" s="7">
        <v>85.12</v>
      </c>
    </row>
    <row r="896" spans="1:5" x14ac:dyDescent="0.25">
      <c r="A896" s="6" t="s">
        <v>897</v>
      </c>
      <c r="B896" s="6">
        <v>77</v>
      </c>
      <c r="C896" s="6" t="str">
        <f>"011613646"</f>
        <v>011613646</v>
      </c>
      <c r="D896" s="6" t="s">
        <v>893</v>
      </c>
      <c r="E896" s="7">
        <v>3.68</v>
      </c>
    </row>
    <row r="898" spans="1:5" x14ac:dyDescent="0.25">
      <c r="C898" s="8" t="s">
        <v>894</v>
      </c>
    </row>
    <row r="904" spans="1:5" x14ac:dyDescent="0.25">
      <c r="C904" s="1"/>
      <c r="D904" s="6" t="s">
        <v>898</v>
      </c>
    </row>
    <row r="905" spans="1:5" x14ac:dyDescent="0.25">
      <c r="C905" s="1"/>
      <c r="D905" s="6" t="s">
        <v>899</v>
      </c>
    </row>
    <row r="906" spans="1:5" x14ac:dyDescent="0.25">
      <c r="A906" s="9" t="s">
        <v>895</v>
      </c>
      <c r="B906" s="9" t="s">
        <v>896</v>
      </c>
      <c r="C906" s="2" t="s">
        <v>900</v>
      </c>
      <c r="D906" s="9" t="s">
        <v>901</v>
      </c>
      <c r="E906" s="10" t="s">
        <v>902</v>
      </c>
    </row>
    <row r="907" spans="1:5" x14ac:dyDescent="0.25">
      <c r="A907" s="6" t="s">
        <v>897</v>
      </c>
      <c r="B907" s="6">
        <v>77</v>
      </c>
      <c r="C907" s="1">
        <v>10354417</v>
      </c>
      <c r="D907" s="6" t="s">
        <v>903</v>
      </c>
      <c r="E907" s="11">
        <v>232.03</v>
      </c>
    </row>
    <row r="908" spans="1:5" x14ac:dyDescent="0.25">
      <c r="A908" s="6" t="s">
        <v>897</v>
      </c>
      <c r="B908" s="6">
        <v>77</v>
      </c>
      <c r="C908" s="1">
        <v>10357971</v>
      </c>
      <c r="D908" s="6" t="s">
        <v>904</v>
      </c>
      <c r="E908" s="7">
        <v>12415.31</v>
      </c>
    </row>
    <row r="909" spans="1:5" x14ac:dyDescent="0.25">
      <c r="A909" s="6" t="s">
        <v>897</v>
      </c>
      <c r="B909" s="6">
        <v>77</v>
      </c>
      <c r="C909" s="1">
        <v>10357971</v>
      </c>
      <c r="D909" s="6" t="s">
        <v>904</v>
      </c>
      <c r="E909" s="7">
        <v>263.42</v>
      </c>
    </row>
    <row r="910" spans="1:5" x14ac:dyDescent="0.25">
      <c r="A910" s="6" t="s">
        <v>897</v>
      </c>
      <c r="B910" s="6">
        <v>77</v>
      </c>
      <c r="C910" s="1">
        <v>10363564</v>
      </c>
      <c r="D910" s="6" t="s">
        <v>905</v>
      </c>
      <c r="E910" s="7">
        <v>263.42</v>
      </c>
    </row>
    <row r="911" spans="1:5" x14ac:dyDescent="0.25">
      <c r="A911" s="6" t="s">
        <v>897</v>
      </c>
      <c r="B911" s="6">
        <v>77</v>
      </c>
      <c r="C911" s="1">
        <v>10365877</v>
      </c>
      <c r="D911" s="6" t="s">
        <v>906</v>
      </c>
      <c r="E911" s="7">
        <v>368.79</v>
      </c>
    </row>
    <row r="912" spans="1:5" x14ac:dyDescent="0.25">
      <c r="A912" s="6" t="s">
        <v>897</v>
      </c>
      <c r="B912" s="6">
        <v>77</v>
      </c>
      <c r="C912" s="1">
        <v>10371214</v>
      </c>
      <c r="D912" s="6" t="s">
        <v>907</v>
      </c>
      <c r="E912" s="7">
        <v>851.05</v>
      </c>
    </row>
    <row r="913" spans="1:5" x14ac:dyDescent="0.25">
      <c r="A913" s="6" t="s">
        <v>897</v>
      </c>
      <c r="B913" s="6">
        <v>77</v>
      </c>
      <c r="C913" s="1">
        <v>10371214</v>
      </c>
      <c r="D913" s="6" t="s">
        <v>907</v>
      </c>
      <c r="E913" s="7">
        <v>263.42</v>
      </c>
    </row>
    <row r="914" spans="1:5" x14ac:dyDescent="0.25">
      <c r="A914" s="6" t="s">
        <v>897</v>
      </c>
      <c r="B914" s="6">
        <v>77</v>
      </c>
      <c r="C914" s="1">
        <v>10375074</v>
      </c>
      <c r="D914" s="6" t="s">
        <v>908</v>
      </c>
      <c r="E914" s="7">
        <v>1053.7</v>
      </c>
    </row>
    <row r="915" spans="1:5" x14ac:dyDescent="0.25">
      <c r="A915" s="6" t="s">
        <v>897</v>
      </c>
      <c r="B915" s="6">
        <v>77</v>
      </c>
      <c r="C915" s="1">
        <v>10424539</v>
      </c>
      <c r="D915" s="6" t="s">
        <v>909</v>
      </c>
      <c r="E915" s="7">
        <v>18961.39</v>
      </c>
    </row>
    <row r="916" spans="1:5" x14ac:dyDescent="0.25">
      <c r="A916" s="6" t="s">
        <v>897</v>
      </c>
      <c r="B916" s="6">
        <v>77</v>
      </c>
      <c r="C916" s="1">
        <v>10424539</v>
      </c>
      <c r="D916" s="6" t="s">
        <v>909</v>
      </c>
      <c r="E916" s="7">
        <v>579.53</v>
      </c>
    </row>
    <row r="917" spans="1:5" x14ac:dyDescent="0.25">
      <c r="A917" s="6" t="s">
        <v>897</v>
      </c>
      <c r="B917" s="6">
        <v>77</v>
      </c>
      <c r="C917" s="1">
        <v>10430040</v>
      </c>
      <c r="D917" s="6" t="s">
        <v>910</v>
      </c>
      <c r="E917" s="7">
        <v>263.42</v>
      </c>
    </row>
    <row r="918" spans="1:5" x14ac:dyDescent="0.25">
      <c r="A918" s="6" t="s">
        <v>897</v>
      </c>
      <c r="B918" s="6">
        <v>77</v>
      </c>
      <c r="C918" s="1">
        <v>10448438</v>
      </c>
      <c r="D918" s="6" t="s">
        <v>911</v>
      </c>
      <c r="E918" s="7">
        <v>752.97</v>
      </c>
    </row>
    <row r="919" spans="1:5" x14ac:dyDescent="0.25">
      <c r="A919" s="6" t="s">
        <v>897</v>
      </c>
      <c r="B919" s="6">
        <v>77</v>
      </c>
      <c r="C919" s="1">
        <v>10448438</v>
      </c>
      <c r="D919" s="6" t="s">
        <v>911</v>
      </c>
      <c r="E919" s="7">
        <v>2553.15</v>
      </c>
    </row>
    <row r="920" spans="1:5" x14ac:dyDescent="0.25">
      <c r="A920" s="6" t="s">
        <v>897</v>
      </c>
      <c r="B920" s="6">
        <v>77</v>
      </c>
      <c r="C920" s="1">
        <v>10462023</v>
      </c>
      <c r="D920" s="6" t="s">
        <v>912</v>
      </c>
      <c r="E920" s="7">
        <v>579.53</v>
      </c>
    </row>
    <row r="921" spans="1:5" x14ac:dyDescent="0.25">
      <c r="A921" s="6" t="s">
        <v>897</v>
      </c>
      <c r="B921" s="6">
        <v>77</v>
      </c>
      <c r="C921" s="1">
        <v>10464107</v>
      </c>
      <c r="D921" s="6" t="s">
        <v>95</v>
      </c>
      <c r="E921" s="7">
        <v>632.22</v>
      </c>
    </row>
    <row r="922" spans="1:5" x14ac:dyDescent="0.25">
      <c r="A922" s="6" t="s">
        <v>897</v>
      </c>
      <c r="B922" s="6">
        <v>77</v>
      </c>
      <c r="C922" s="1">
        <v>10469133</v>
      </c>
      <c r="D922" s="6" t="s">
        <v>913</v>
      </c>
      <c r="E922" s="7">
        <v>41040.32</v>
      </c>
    </row>
    <row r="923" spans="1:5" x14ac:dyDescent="0.25">
      <c r="A923" s="6" t="s">
        <v>897</v>
      </c>
      <c r="B923" s="6">
        <v>77</v>
      </c>
      <c r="C923" s="1">
        <v>10512578</v>
      </c>
      <c r="D923" s="6" t="s">
        <v>914</v>
      </c>
      <c r="E923" s="7">
        <v>350.43</v>
      </c>
    </row>
    <row r="924" spans="1:5" x14ac:dyDescent="0.25">
      <c r="A924" s="6" t="s">
        <v>897</v>
      </c>
      <c r="B924" s="6">
        <v>77</v>
      </c>
      <c r="C924" s="1">
        <v>10517812</v>
      </c>
      <c r="D924" s="6" t="s">
        <v>915</v>
      </c>
      <c r="E924" s="7">
        <v>263.42</v>
      </c>
    </row>
    <row r="925" spans="1:5" x14ac:dyDescent="0.25">
      <c r="A925" s="6" t="s">
        <v>897</v>
      </c>
      <c r="B925" s="6">
        <v>77</v>
      </c>
      <c r="C925" s="1">
        <v>10518126</v>
      </c>
      <c r="D925" s="6" t="s">
        <v>916</v>
      </c>
      <c r="E925" s="7">
        <v>350.43</v>
      </c>
    </row>
    <row r="926" spans="1:5" x14ac:dyDescent="0.25">
      <c r="A926" s="6" t="s">
        <v>897</v>
      </c>
      <c r="B926" s="6">
        <v>77</v>
      </c>
      <c r="C926" s="1">
        <v>10529934</v>
      </c>
      <c r="D926" s="6" t="s">
        <v>917</v>
      </c>
      <c r="E926" s="7">
        <v>550.67999999999995</v>
      </c>
    </row>
    <row r="927" spans="1:5" x14ac:dyDescent="0.25">
      <c r="A927" s="6" t="s">
        <v>897</v>
      </c>
      <c r="B927" s="6">
        <v>77</v>
      </c>
      <c r="C927" s="1">
        <v>10541756</v>
      </c>
      <c r="D927" s="6" t="s">
        <v>918</v>
      </c>
      <c r="E927" s="7">
        <v>263.42</v>
      </c>
    </row>
    <row r="928" spans="1:5" x14ac:dyDescent="0.25">
      <c r="A928" s="6" t="s">
        <v>897</v>
      </c>
      <c r="B928" s="6">
        <v>77</v>
      </c>
      <c r="C928" s="1">
        <v>10542574</v>
      </c>
      <c r="D928" s="6" t="s">
        <v>919</v>
      </c>
      <c r="E928" s="7">
        <v>650.79999999999995</v>
      </c>
    </row>
    <row r="929" spans="1:5" x14ac:dyDescent="0.25">
      <c r="A929" s="6" t="s">
        <v>897</v>
      </c>
      <c r="B929" s="6">
        <v>77</v>
      </c>
      <c r="C929" s="1">
        <v>10542574</v>
      </c>
      <c r="D929" s="6" t="s">
        <v>919</v>
      </c>
      <c r="E929" s="7">
        <v>1053.7</v>
      </c>
    </row>
    <row r="930" spans="1:5" x14ac:dyDescent="0.25">
      <c r="A930" s="6" t="s">
        <v>897</v>
      </c>
      <c r="B930" s="6">
        <v>77</v>
      </c>
      <c r="C930" s="1">
        <v>10543961</v>
      </c>
      <c r="D930" s="6" t="s">
        <v>920</v>
      </c>
      <c r="E930" s="7">
        <v>579.53</v>
      </c>
    </row>
    <row r="931" spans="1:5" x14ac:dyDescent="0.25">
      <c r="A931" s="6" t="s">
        <v>897</v>
      </c>
      <c r="B931" s="6">
        <v>77</v>
      </c>
      <c r="C931" s="1">
        <v>10544232</v>
      </c>
      <c r="D931" s="6" t="s">
        <v>921</v>
      </c>
      <c r="E931" s="7">
        <v>440.3</v>
      </c>
    </row>
    <row r="932" spans="1:5" x14ac:dyDescent="0.25">
      <c r="A932" s="6" t="s">
        <v>897</v>
      </c>
      <c r="B932" s="6">
        <v>77</v>
      </c>
      <c r="C932" s="1">
        <v>10545182</v>
      </c>
      <c r="D932" s="6" t="s">
        <v>922</v>
      </c>
      <c r="E932" s="7">
        <v>263.42</v>
      </c>
    </row>
    <row r="933" spans="1:5" x14ac:dyDescent="0.25">
      <c r="A933" s="6" t="s">
        <v>897</v>
      </c>
      <c r="B933" s="6">
        <v>77</v>
      </c>
      <c r="C933" s="1">
        <v>10545476</v>
      </c>
      <c r="D933" s="6" t="s">
        <v>923</v>
      </c>
      <c r="E933" s="7">
        <v>443.95</v>
      </c>
    </row>
    <row r="934" spans="1:5" x14ac:dyDescent="0.25">
      <c r="A934" s="6" t="s">
        <v>897</v>
      </c>
      <c r="B934" s="6">
        <v>77</v>
      </c>
      <c r="C934" s="1">
        <v>10551581</v>
      </c>
      <c r="D934" s="6" t="s">
        <v>924</v>
      </c>
      <c r="E934" s="7">
        <v>550.67999999999995</v>
      </c>
    </row>
    <row r="935" spans="1:5" x14ac:dyDescent="0.25">
      <c r="A935" s="6" t="s">
        <v>897</v>
      </c>
      <c r="B935" s="6">
        <v>77</v>
      </c>
      <c r="C935" s="1">
        <v>10552626</v>
      </c>
      <c r="D935" s="6" t="s">
        <v>925</v>
      </c>
      <c r="E935" s="7">
        <v>579.53</v>
      </c>
    </row>
    <row r="936" spans="1:5" x14ac:dyDescent="0.25">
      <c r="A936" s="6" t="s">
        <v>897</v>
      </c>
      <c r="B936" s="6">
        <v>77</v>
      </c>
      <c r="C936" s="1">
        <v>10602364</v>
      </c>
      <c r="D936" s="6" t="s">
        <v>926</v>
      </c>
      <c r="E936" s="7">
        <v>250.31</v>
      </c>
    </row>
    <row r="937" spans="1:5" x14ac:dyDescent="0.25">
      <c r="A937" s="6" t="s">
        <v>897</v>
      </c>
      <c r="B937" s="6">
        <v>77</v>
      </c>
      <c r="C937" s="1">
        <v>10610154</v>
      </c>
      <c r="D937" s="6" t="s">
        <v>927</v>
      </c>
      <c r="E937" s="7">
        <v>581.01</v>
      </c>
    </row>
    <row r="938" spans="1:5" x14ac:dyDescent="0.25">
      <c r="A938" s="6" t="s">
        <v>897</v>
      </c>
      <c r="B938" s="6">
        <v>77</v>
      </c>
      <c r="C938" s="1">
        <v>10610154</v>
      </c>
      <c r="D938" s="6" t="s">
        <v>927</v>
      </c>
      <c r="E938" s="7">
        <v>389.55</v>
      </c>
    </row>
    <row r="939" spans="1:5" x14ac:dyDescent="0.25">
      <c r="A939" s="6" t="s">
        <v>897</v>
      </c>
      <c r="B939" s="6">
        <v>77</v>
      </c>
      <c r="C939" s="1">
        <v>10613064</v>
      </c>
      <c r="D939" s="6" t="s">
        <v>928</v>
      </c>
      <c r="E939" s="7">
        <v>163.29</v>
      </c>
    </row>
    <row r="940" spans="1:5" x14ac:dyDescent="0.25">
      <c r="A940" s="6" t="s">
        <v>897</v>
      </c>
      <c r="B940" s="6">
        <v>77</v>
      </c>
      <c r="C940" s="1">
        <v>10613064</v>
      </c>
      <c r="D940" s="6" t="s">
        <v>928</v>
      </c>
      <c r="E940" s="7">
        <v>579.53</v>
      </c>
    </row>
    <row r="941" spans="1:5" x14ac:dyDescent="0.25">
      <c r="A941" s="6" t="s">
        <v>897</v>
      </c>
      <c r="B941" s="6">
        <v>77</v>
      </c>
      <c r="C941" s="1">
        <v>10623256</v>
      </c>
      <c r="D941" s="6" t="s">
        <v>929</v>
      </c>
      <c r="E941" s="7">
        <v>1632.9</v>
      </c>
    </row>
    <row r="942" spans="1:5" x14ac:dyDescent="0.25">
      <c r="A942" s="6" t="s">
        <v>897</v>
      </c>
      <c r="B942" s="6">
        <v>77</v>
      </c>
      <c r="C942" s="1">
        <v>10744789</v>
      </c>
      <c r="D942" s="6" t="s">
        <v>930</v>
      </c>
      <c r="E942" s="7">
        <v>383.42</v>
      </c>
    </row>
    <row r="943" spans="1:5" x14ac:dyDescent="0.25">
      <c r="A943" s="6" t="s">
        <v>897</v>
      </c>
      <c r="B943" s="6">
        <v>77</v>
      </c>
      <c r="C943" s="1">
        <v>10744789</v>
      </c>
      <c r="D943" s="6" t="s">
        <v>930</v>
      </c>
      <c r="E943" s="7">
        <v>1317.12</v>
      </c>
    </row>
    <row r="944" spans="1:5" x14ac:dyDescent="0.25">
      <c r="A944" s="6" t="s">
        <v>897</v>
      </c>
      <c r="B944" s="6">
        <v>77</v>
      </c>
      <c r="C944" s="1">
        <v>10744800</v>
      </c>
      <c r="D944" s="6" t="s">
        <v>931</v>
      </c>
      <c r="E944" s="7">
        <v>737.59</v>
      </c>
    </row>
    <row r="945" spans="1:5" x14ac:dyDescent="0.25">
      <c r="A945" s="6" t="s">
        <v>897</v>
      </c>
      <c r="B945" s="6">
        <v>77</v>
      </c>
      <c r="C945" s="1">
        <v>10748040</v>
      </c>
      <c r="D945" s="6" t="s">
        <v>932</v>
      </c>
      <c r="E945" s="7">
        <v>579.53</v>
      </c>
    </row>
    <row r="946" spans="1:5" x14ac:dyDescent="0.25">
      <c r="A946" s="6" t="s">
        <v>897</v>
      </c>
      <c r="B946" s="6">
        <v>77</v>
      </c>
      <c r="C946" s="1">
        <v>10749853</v>
      </c>
      <c r="D946" s="6" t="s">
        <v>933</v>
      </c>
      <c r="E946" s="7">
        <v>104732.11</v>
      </c>
    </row>
    <row r="947" spans="1:5" x14ac:dyDescent="0.25">
      <c r="A947" s="6" t="s">
        <v>897</v>
      </c>
      <c r="B947" s="6">
        <v>77</v>
      </c>
      <c r="C947" s="1">
        <v>10762302</v>
      </c>
      <c r="D947" s="6" t="s">
        <v>934</v>
      </c>
      <c r="E947" s="7">
        <v>9021.2099999999991</v>
      </c>
    </row>
    <row r="948" spans="1:5" x14ac:dyDescent="0.25">
      <c r="A948" s="6" t="s">
        <v>897</v>
      </c>
      <c r="B948" s="6">
        <v>77</v>
      </c>
      <c r="C948" s="1">
        <v>10930817</v>
      </c>
      <c r="D948" s="6" t="s">
        <v>935</v>
      </c>
      <c r="E948" s="7">
        <v>3804.7</v>
      </c>
    </row>
    <row r="949" spans="1:5" x14ac:dyDescent="0.25">
      <c r="A949" s="6" t="s">
        <v>897</v>
      </c>
      <c r="B949" s="6">
        <v>77</v>
      </c>
      <c r="C949" s="1">
        <v>11136316</v>
      </c>
      <c r="D949" s="6" t="s">
        <v>936</v>
      </c>
      <c r="E949" s="7">
        <v>141431.53</v>
      </c>
    </row>
    <row r="950" spans="1:5" x14ac:dyDescent="0.25">
      <c r="A950" s="6" t="s">
        <v>897</v>
      </c>
      <c r="B950" s="6">
        <v>77</v>
      </c>
      <c r="C950" s="1">
        <v>11167092</v>
      </c>
      <c r="D950" s="6" t="s">
        <v>937</v>
      </c>
      <c r="E950" s="7">
        <v>368.79</v>
      </c>
    </row>
    <row r="951" spans="1:5" x14ac:dyDescent="0.25">
      <c r="A951" s="6" t="s">
        <v>897</v>
      </c>
      <c r="B951" s="6">
        <v>77</v>
      </c>
      <c r="C951" s="1">
        <v>11215925</v>
      </c>
      <c r="D951" s="6" t="s">
        <v>938</v>
      </c>
      <c r="E951" s="7">
        <v>350.43</v>
      </c>
    </row>
    <row r="952" spans="1:5" x14ac:dyDescent="0.25">
      <c r="A952" s="6" t="s">
        <v>897</v>
      </c>
      <c r="B952" s="6">
        <v>77</v>
      </c>
      <c r="C952" s="1">
        <v>11225742</v>
      </c>
      <c r="D952" s="6" t="s">
        <v>939</v>
      </c>
      <c r="E952" s="7">
        <v>316.98</v>
      </c>
    </row>
    <row r="953" spans="1:5" x14ac:dyDescent="0.25">
      <c r="A953" s="6" t="s">
        <v>897</v>
      </c>
      <c r="B953" s="6">
        <v>77</v>
      </c>
      <c r="C953" s="1">
        <v>11323337</v>
      </c>
      <c r="D953" s="6" t="s">
        <v>940</v>
      </c>
      <c r="E953" s="7">
        <v>250.31</v>
      </c>
    </row>
    <row r="954" spans="1:5" x14ac:dyDescent="0.25">
      <c r="A954" s="6" t="s">
        <v>897</v>
      </c>
      <c r="B954" s="6">
        <v>77</v>
      </c>
      <c r="C954" s="1">
        <v>11577254</v>
      </c>
      <c r="D954" s="6" t="s">
        <v>941</v>
      </c>
      <c r="E954" s="7">
        <v>263.42</v>
      </c>
    </row>
    <row r="955" spans="1:5" x14ac:dyDescent="0.25">
      <c r="A955" s="6" t="s">
        <v>897</v>
      </c>
      <c r="B955" s="6">
        <v>77</v>
      </c>
      <c r="C955" s="1">
        <v>11585748</v>
      </c>
      <c r="D955" s="6" t="s">
        <v>942</v>
      </c>
      <c r="E955" s="7">
        <v>381.01</v>
      </c>
    </row>
    <row r="956" spans="1:5" x14ac:dyDescent="0.25">
      <c r="A956" s="6" t="s">
        <v>897</v>
      </c>
      <c r="B956" s="6">
        <v>77</v>
      </c>
      <c r="C956" s="1">
        <v>11590801</v>
      </c>
      <c r="D956" s="6" t="s">
        <v>943</v>
      </c>
      <c r="E956" s="7">
        <v>20514.189999999999</v>
      </c>
    </row>
    <row r="957" spans="1:5" x14ac:dyDescent="0.25">
      <c r="A957" s="6" t="s">
        <v>897</v>
      </c>
      <c r="B957" s="6">
        <v>77</v>
      </c>
      <c r="C957" s="1">
        <v>11591585</v>
      </c>
      <c r="D957" s="6" t="s">
        <v>944</v>
      </c>
      <c r="E957" s="7">
        <v>464.81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ADV_TAX_20230131075810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Carter</dc:creator>
  <cp:lastModifiedBy>Case, Jessie</cp:lastModifiedBy>
  <dcterms:created xsi:type="dcterms:W3CDTF">2023-01-31T17:03:32Z</dcterms:created>
  <dcterms:modified xsi:type="dcterms:W3CDTF">2023-02-06T22:50:35Z</dcterms:modified>
</cp:coreProperties>
</file>